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240" yWindow="105" windowWidth="14805" windowHeight="8010" activeTab="0"/>
  </bookViews>
  <sheets>
    <sheet name="Master" sheetId="1" r:id="rId2"/>
    <sheet name="Order By PEEO" sheetId="2" r:id="rId3"/>
    <sheet name="Order by Principal " sheetId="3" r:id="rId4"/>
    <sheet name="Sr. Teacher confirmation Order" sheetId="4" r:id="rId5"/>
    <sheet name="Arrear Sheet" sheetId="5" r:id="rId6"/>
    <sheet name="HRA Order" sheetId="6" r:id="rId7"/>
  </sheets>
  <externalReferences>
    <externalReference r:id="rId1"/>
  </externalReferences>
  <definedNames>
    <definedName name="month">Master!$AI$11:$AI$23</definedName>
    <definedName name="_xlnm.Print_Area" localSheetId="4">'Arrear Sheet'!$A$1:$AB$29</definedName>
    <definedName name="_xlnm.Print_Area" localSheetId="5">'HRA Order'!$A$1:$I$37</definedName>
    <definedName name="_xlnm.Print_Area" localSheetId="1">'Order By PEEO'!$A$1:$K$28</definedName>
    <definedName name="_xlnm.Print_Area" localSheetId="2">'Order by Principal '!$A$1:$J$28</definedName>
    <definedName name="_xlnm.Print_Area" localSheetId="3">'Sr. Teacher confirmation Order'!$A$1:$J$28</definedName>
    <definedName name="ram">Master!$B$11:$W$20</definedName>
  </definedNames>
</workbook>
</file>

<file path=xl/comments1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sz val="9"/>
            <color indexed="81"/>
            <rFont val="Tahoma"/>
          </rPr>
          <t xml:space="preserve">किसी भी कोलोम में दो व उससे अधिक अक्षरों में डाटा entery करने पर क्रम संख्या स्वतः आयेगी I  ध्यान यह रखे कि क्रमवार row में ही एंट्री करे I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पीईईओ के अधीनस्थ  स्कूल है तो पदस्थापन स्थान  फिल करे 
</t>
        </r>
      </text>
    </comment>
  </commentList>
</comments>
</file>

<file path=xl/sharedStrings.xml><?xml version="1.0" encoding="utf-8"?>
<sst xmlns="http://schemas.openxmlformats.org/spreadsheetml/2006/main" uniqueCount="151" count="151">
  <si>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</si>
  <si>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</si>
  <si>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</si>
  <si>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</si>
  <si>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</si>
  <si>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</si>
  <si>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</si>
  <si>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</si>
  <si>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</si>
  <si>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</si>
  <si>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</si>
  <si>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</si>
  <si>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</si>
  <si>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</si>
  <si>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</si>
  <si>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</si>
  <si>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</si>
  <si>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</si>
  <si>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</si>
  <si>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</si>
  <si>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</si>
  <si>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</si>
  <si>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</si>
  <si>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dk;kZy; vkns'k</t>
  </si>
  <si>
    <t>Ø-l-</t>
  </si>
  <si>
    <t>uke dkfeZd</t>
  </si>
  <si>
    <t>in</t>
  </si>
  <si>
    <t xml:space="preserve">tUefrfFk </t>
  </si>
  <si>
    <t>inLFkkiu fo|ky;</t>
  </si>
  <si>
    <t>izFke dk;Zxzg.k frfFk</t>
  </si>
  <si>
    <t>LFkk;hdj.k frfFk</t>
  </si>
  <si>
    <t>vkxkeh osruo`f)</t>
  </si>
  <si>
    <t>fo-fo-</t>
  </si>
  <si>
    <t>fnukad %&amp;</t>
  </si>
  <si>
    <t>Øekad %&amp; e-xk-jk-fo-@cj@laLFkk@</t>
  </si>
  <si>
    <r>
      <t xml:space="preserve">                   Jheku ftyk f'k{kk vf/kdkjh izkjfEHkd f'k{kk ikyh ds vkns'k Øekad ftf'kv@izk-j-@ikyh@laLFkk&amp;2@21@122 fnukad 18&amp;02&amp;2021 dh ikyuk esa LFkkuh; ihbZbZvks dk;kZy; ds v/khu fo|ky;ksa esa dk;Zjr fuEukfdar v/;kidks dh ifjoh{kk/khu izf'k{k.k vof/k lUrks"kizn :i ls iw.kZ gksus ds QyLo:i jktLFkku lsok fu;e 1951 ds fu;e 24 ,oa jktLFkku flfoy lsok,a ¼iqujhf{kr osrueku½ fu;e 2017 dh vuqlqph </t>
    </r>
    <r>
      <rPr>
        <sz val="13"/>
        <color rgb="FF000000"/>
        <rFont val="Calibri"/>
      </rPr>
      <t>(Part- B) rule No. 5 (VI) and (VII)</t>
    </r>
    <r>
      <rPr>
        <sz val="14"/>
        <color rgb="FF000000"/>
        <rFont val="Calibri"/>
      </rPr>
      <t xml:space="preserve"> </t>
    </r>
    <r>
      <rPr>
        <sz val="14"/>
        <color rgb="FF000000"/>
        <rFont val="Kruti Dev 010"/>
      </rPr>
      <t xml:space="preserve">esa vafdr izko/kkuqlkj muds uke ds lkeusa vafdr fnukad ls </t>
    </r>
    <r>
      <rPr>
        <b/>
        <sz val="14"/>
        <color rgb="FF000000"/>
        <rFont val="Kruti Dev 010"/>
      </rPr>
      <t>is&amp;eSfV</t>
    </r>
    <r>
      <rPr>
        <b/>
        <sz val="14"/>
        <color rgb="FF000000"/>
        <rFont val="DevLys 010"/>
      </rPr>
      <t>ª</t>
    </r>
    <r>
      <rPr>
        <b/>
        <sz val="14"/>
        <color rgb="FF000000"/>
        <rFont val="Kruti Dev 010"/>
      </rPr>
      <t>Dl ysoy &amp;10</t>
    </r>
    <r>
      <rPr>
        <sz val="14"/>
        <color rgb="FF000000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</si>
  <si>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>fu/kkZfjr osru</t>
  </si>
  <si>
    <t>ihbZbZvks @ iz/kkukpk;Z</t>
  </si>
  <si>
    <t xml:space="preserve">egkRek xka/kh jktdh; fo|ky; </t>
  </si>
  <si>
    <t>¼vaxzsth ek/;e½ cj ] ikyh</t>
  </si>
  <si>
    <t xml:space="preserve">izfrfyfi lwpukFkZ </t>
  </si>
  <si>
    <t>1- Jheku midks"kkf/kdkjh ] jk;iqj A</t>
  </si>
  <si>
    <t>2- lEcfU/kr dkfeZd Jh --------------------------------------------------</t>
  </si>
  <si>
    <t>3- ys[kk 'kk[kk A</t>
  </si>
  <si>
    <t>4- j{kd iaftdk A</t>
  </si>
  <si>
    <t>Difference Arrear Sheet</t>
  </si>
  <si>
    <t xml:space="preserve"> iz/kkukpk;Z</t>
  </si>
  <si>
    <t>Office Name :-</t>
  </si>
  <si>
    <t>dk;kZy; dk uke %&amp;</t>
  </si>
  <si>
    <t>MhMhvks dk in</t>
  </si>
  <si>
    <t>DDO Designation</t>
  </si>
  <si>
    <t>fdl ekg ls ,fj;j feysxk</t>
  </si>
  <si>
    <t>fdl ekg rd ,fj;j nsuk gSa</t>
  </si>
  <si>
    <t>From which Month will you get the Arrears</t>
  </si>
  <si>
    <t>By What Month are Arrears to be paid</t>
  </si>
  <si>
    <t>Employee's Name</t>
  </si>
  <si>
    <t>Designation</t>
  </si>
  <si>
    <t>Dath of Birth</t>
  </si>
  <si>
    <t>Posting Place</t>
  </si>
  <si>
    <t>First Joining Date</t>
  </si>
  <si>
    <t>MhMhvks dk uke %&amp;</t>
  </si>
  <si>
    <t>DDO Name :-</t>
  </si>
  <si>
    <t>Confirmation Date</t>
  </si>
  <si>
    <t>Fixation on Pay Matrix Level</t>
  </si>
  <si>
    <t>fu/kkZfjr is esfVªDl ysoy</t>
  </si>
  <si>
    <t>Fixation Salary</t>
  </si>
  <si>
    <t>DATA ENTRY</t>
  </si>
  <si>
    <t>Mahtma Gandhi Government School (English Medium) Bar, PALI</t>
  </si>
  <si>
    <t>egkRek xka/kh jktdh; fo|ky; ¼vaxzsth ek/;e½ cj ] ikyh</t>
  </si>
  <si>
    <t>Jherh m"kk ikfy;k</t>
  </si>
  <si>
    <t xml:space="preserve">प्रधानाचार्य </t>
  </si>
  <si>
    <t xml:space="preserve">Principal </t>
  </si>
  <si>
    <t>USHA PALIYA</t>
  </si>
  <si>
    <t xml:space="preserve">अध्यापक  तृतीय श्रेणी लेवल - 1 </t>
  </si>
  <si>
    <t>Next Increment Date</t>
  </si>
  <si>
    <t>is esfVªDl ysoy</t>
  </si>
  <si>
    <r>
      <t xml:space="preserve">                    Jheku ftyk f'k{kk vf/kdkjh izkjfEHkd f'k{kk ikyh ds vkns'k Øekad ftf'kv@izk-j-@ikyh@laLFkk&amp;2@21@122 fnukad 18&amp;02&amp;2021 dh ikyuk esa LFkkuh; fo|ky; esaa dk;Zjr fuEukfdar v/;kidks dh ifjoh{kk/khu izf'k{k.k vof/k lUrks"kizn :i ls iw.kZ gksus ds QyLo:i jktLFkku lsok fu;e 1951 ds fu;e 24 ,oa jktLFkku flfoy lsok,a ¼iqujhf{kr osrueku½ fu;e 2017 dh vuqlqph </t>
    </r>
    <r>
      <rPr>
        <sz val="13"/>
        <color rgb="FF000000"/>
        <rFont val="Calibri"/>
      </rPr>
      <t>(Part- B) rule No. 5 (VI) and (VII)</t>
    </r>
    <r>
      <rPr>
        <sz val="14"/>
        <color rgb="FF000000"/>
        <rFont val="Kruti Dev 010"/>
      </rPr>
      <t xml:space="preserve"> esa vafdr izko/kkuqlkj muds uke ds lkeusa vafdr fnukad ls </t>
    </r>
    <r>
      <rPr>
        <b/>
        <sz val="14"/>
        <color rgb="FF000000"/>
        <rFont val="Kruti Dev 010"/>
      </rPr>
      <t>is&amp;eSfVªDl ysoy &amp;10</t>
    </r>
    <r>
      <rPr>
        <sz val="14"/>
        <color rgb="FF000000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</si>
  <si>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>Name Of Employee :</t>
  </si>
  <si>
    <t xml:space="preserve">    Pay Matrix Level : </t>
  </si>
  <si>
    <t>Confirmation Date :</t>
  </si>
  <si>
    <t>Sr. No. :</t>
  </si>
  <si>
    <t>Arrear From Date :</t>
  </si>
  <si>
    <t>to</t>
  </si>
  <si>
    <t>Posting Place :</t>
  </si>
  <si>
    <t>iwoZ esa feyk fQDl osru</t>
  </si>
  <si>
    <t>Fix Pay which Pay Drawn</t>
  </si>
  <si>
    <t>edku fdjk;k nj</t>
  </si>
  <si>
    <t>HRA Rate @</t>
  </si>
  <si>
    <t xml:space="preserve">bade VSDl dVkuk gS rks fy[ks </t>
  </si>
  <si>
    <t>%</t>
  </si>
  <si>
    <t>Income Tax 
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</si>
  <si>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</si>
  <si>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</si>
  <si>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</si>
  <si>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</si>
  <si>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</si>
  <si>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</si>
  <si>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</si>
  <si>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shri ram</t>
  </si>
  <si>
    <t>In Words:</t>
  </si>
  <si>
    <t xml:space="preserve">परम पूज्य गुरुदेव वासुदेवजी महाराज </t>
  </si>
  <si>
    <t>GUPS Bar</t>
  </si>
  <si>
    <t xml:space="preserve">कार्यालय आदेश और क्रमांक संख्या तथा प्रतिलिपि और सील साइन वाले कॉलम अनलॉक है आप अपनी मर्जी से चेंज कर सकते है बाकि ऑटो जनरेट है </t>
  </si>
  <si>
    <t xml:space="preserve">अध्यापक  तृतीय श्रेणी लेवल - 2 </t>
  </si>
  <si>
    <t xml:space="preserve">orZeku esa iwoZ jktdh; lsok dk osru mBk jgs gSa  rks gkW lysDV djsa </t>
  </si>
  <si>
    <t>If you are taking Pervious govt. service salary, then select yes</t>
  </si>
  <si>
    <t>iwoZ jktdh; lsok dk osru fy[ksa</t>
  </si>
  <si>
    <t xml:space="preserve">YES </t>
  </si>
  <si>
    <t>sampat raj gaur</t>
  </si>
  <si>
    <t>mohan</t>
  </si>
  <si>
    <t xml:space="preserve">वरिष्ठ अध्यापक </t>
  </si>
  <si>
    <t>suman saini</t>
  </si>
  <si>
    <t xml:space="preserve">ekpZ ekg ls jkT; chek dVkSrh 'kq: gks xbZ gks rks gkW lysDV djsa </t>
  </si>
  <si>
    <t>If the S.I. Deduction has started since march, then select YES</t>
  </si>
  <si>
    <t>jkT; chek dh dVkSrh dh fizfe;e jkf'k fy[ksa</t>
  </si>
  <si>
    <t>Write  S.I. Deduction Premium Amount</t>
  </si>
  <si>
    <t>iwoZ lsok esa gSa rks jkT; chek dh dVkSrh dh jkf'k fy[ksa</t>
  </si>
  <si>
    <t>Write  Previous govt. service Basic salary</t>
  </si>
  <si>
    <t>Write Previous govt. service S.I. Ded.</t>
  </si>
  <si>
    <r>
      <t xml:space="preserve">                     Jheku la;qDr funs'kd Ldwy f'k{kk ikyh laHkkx] ikyh ds vkns'k Øekad l-fu-@Ldwy f'k{kk@ek/;@ikyh@laLFkk&amp;2@,Q&amp;LFkk;h@2018 fnukad 05&amp;01&amp;2021 dh ikyuk esa LFkkuh; fo|ky; esaa dk;Zjr fuEukfdar ofj"B v/;kidksa dh ifjoh{kk/khu izf'k{k.k vof/k lUrks"kizn :i ls iw.kZ gksus ds QyLo:i jktLFkku lsok fu;e 1951 ds fu;e 24 ,oa jktLFkku flfoy lsok,a ¼iqujhf{kr osrueku½ fu;e 2017 dh vuqlqph </t>
    </r>
    <r>
      <rPr>
        <sz val="14"/>
        <color rgb="FF000000"/>
        <rFont val="Calibri"/>
      </rPr>
      <t>(Part- B) rule No. 5 (VI) and (VII)</t>
    </r>
    <r>
      <rPr>
        <sz val="14"/>
        <color rgb="FF000000"/>
        <rFont val="Kruti Dev 010"/>
      </rPr>
      <t xml:space="preserve"> esa vafdr izko/kkuqlkj muds uke ds lkeusa vafdr fnukad ls is&amp;eSfVªDl ysoy &amp;11 esa osru ,oa fu;ekuqlkj vU; HkÙks jkT; ljdkj dh vf/klwpuk Øekad ,Q&amp;15 ¼1½ ,QMh :Yl@2017 t;iqj fnukad 30&amp;10&amp;2017 ,oa 09&amp;12&amp;2017 ds funsZ'kkuqlkj vkgj.k djusa dh Lohd`fr ,rn~ }kjk iznku dh tkrh gSaA</t>
    </r>
  </si>
  <si>
    <t xml:space="preserve">jktdh; mPp ek/;fed fo|ky; </t>
  </si>
  <si>
    <t>fxnkuh ¼nwnw½ ] t;iqj</t>
  </si>
  <si>
    <t>Øekad %&amp; jk-m-ek-fo-@fxnkuh@laLFkk@</t>
  </si>
  <si>
    <t>1- Jheku midks"kkf/kdkjh ] nwnw A</t>
  </si>
  <si>
    <t>dk;kZy; iz/kkukpk;Z egkRek xka/kh jktdh; fo|ky; ¼vaxzsth ek/;e½ cj ] ikyh</t>
  </si>
  <si>
    <t>Øekad %&amp;</t>
  </si>
  <si>
    <t xml:space="preserve">        jktLFkku ljdkj ds vkns'k Øekad %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fuEufyf[kr dkfeZdks dks muds }kjk çLrqr vkosnu i= ds vkèkkj ij edku fdjk;k HkÙkk vkgj.k dh muds uke ds lkeus vafdr fnuk¡d ls ,rn~ }kjk Loh—fr iznku dh tkrh gS&amp;</t>
  </si>
  <si>
    <t>क्रम सं.</t>
  </si>
  <si>
    <t>नाम कर्मचारी</t>
  </si>
  <si>
    <t>पद</t>
  </si>
  <si>
    <t xml:space="preserve">पदस्थापन स्थान </t>
  </si>
  <si>
    <t xml:space="preserve">वर्तमान विद्यालय में कार्यग्रहण तिथि </t>
  </si>
  <si>
    <t xml:space="preserve">स्थाईकरण तिथि </t>
  </si>
  <si>
    <t>HRA के लिए आवेदन तिथि</t>
  </si>
  <si>
    <t>HRA आहरण  स्वीकृति तिथि</t>
  </si>
  <si>
    <t>HRA  दर</t>
  </si>
  <si>
    <t>HEERA LAL JAT</t>
  </si>
  <si>
    <t>SR.TEACHER</t>
  </si>
  <si>
    <t>MGGS BAR</t>
  </si>
  <si>
    <t>8% of Basic Pay</t>
  </si>
  <si>
    <t>YOGENDRA</t>
  </si>
  <si>
    <t>RAKESH KUMAR SHARMA</t>
  </si>
  <si>
    <t>SURESH KUMAR</t>
  </si>
  <si>
    <t/>
  </si>
  <si>
    <t>iz/kkukpk;Z</t>
  </si>
  <si>
    <t>egkRek xka/kh jktdh; fo|ky;</t>
  </si>
  <si>
    <t>izfrfyfi lwpukFkZ &amp;</t>
  </si>
  <si>
    <t>1- midks"kkf/kdkjh  ---------------------------------------------------------------</t>
  </si>
  <si>
    <t>2- lEcfU/kr dkfeZd  Jh@Jherh@lqJh --------------------------------------------------------------------------------</t>
  </si>
  <si>
    <t>3- fuft iaftdk A</t>
  </si>
  <si>
    <t>4- dk;kZy; izfr A</t>
  </si>
</sst>
</file>

<file path=xl/styles.xml><?xml version="1.0" encoding="utf-8"?>
<styleSheet xmlns="http://schemas.openxmlformats.org/spreadsheetml/2006/main">
  <numFmts count="9">
    <numFmt numFmtId="0" formatCode="General"/>
    <numFmt numFmtId="1" formatCode="0"/>
    <numFmt numFmtId="165" formatCode="dd/mm/yyyy"/>
    <numFmt numFmtId="167" formatCode="\L\-0"/>
    <numFmt numFmtId="164" formatCode="[$-409]mmm/yy;@"/>
    <numFmt numFmtId="166" formatCode="\L\-\ 0"/>
    <numFmt numFmtId="14" formatCode="m/d/yyyy"/>
    <numFmt numFmtId="168" formatCode="[$-409]mmmm/yy;@"/>
    <numFmt numFmtId="2" formatCode="0.00"/>
  </numFmts>
  <fonts count="64">
    <font>
      <name val="Calibri"/>
      <sz val="11"/>
    </font>
    <font>
      <name val="Calibri"/>
      <sz val="11"/>
      <color rgb="FF000000"/>
    </font>
    <font>
      <name val="Cambria"/>
      <b/>
      <sz val="14"/>
      <color rgb="FFFF0000"/>
    </font>
    <font>
      <name val="Kruti Dev 010"/>
      <b/>
      <sz val="16"/>
      <color rgb="FF0000CC"/>
    </font>
    <font>
      <name val="Kruti Dev 010"/>
      <b/>
      <sz val="16"/>
      <color rgb="FF000000"/>
    </font>
    <font>
      <name val="Calibri"/>
      <b/>
      <i/>
      <sz val="14"/>
      <color rgb="FF0000CC"/>
    </font>
    <font>
      <name val="Cambria"/>
      <b/>
      <i/>
      <sz val="14"/>
      <color rgb="FF000000"/>
    </font>
    <font>
      <name val="Calibri"/>
      <b/>
      <sz val="11"/>
      <color rgb="FF0000CC"/>
    </font>
    <font>
      <name val="Kruti Dev 010"/>
      <b/>
      <sz val="14"/>
      <color rgb="FF000000"/>
    </font>
    <font>
      <name val="Calibri"/>
      <b/>
      <sz val="14"/>
      <color rgb="FF000000"/>
    </font>
    <font>
      <name val="Calibri"/>
      <b/>
      <sz val="16"/>
      <color rgb="FF000000"/>
    </font>
    <font>
      <name val="Calibri"/>
      <b/>
      <sz val="11"/>
      <color rgb="FF660033"/>
    </font>
    <font>
      <name val="Calibri"/>
      <b/>
      <sz val="11"/>
      <color rgb="FF000000"/>
    </font>
    <font>
      <name val="Kruti Dev 010"/>
      <b/>
      <sz val="14"/>
      <color rgb="FF990099"/>
    </font>
    <font>
      <name val="Kruti Dev 010"/>
      <b/>
      <sz val="13"/>
      <color rgb="FF990099"/>
    </font>
    <font>
      <name val="Kruti Dev 010"/>
      <b/>
      <sz val="11"/>
      <color rgb="FF990099"/>
    </font>
    <font>
      <name val="Calibri"/>
      <b/>
      <i/>
      <sz val="11"/>
      <color rgb="FFCC0099"/>
    </font>
    <font>
      <name val="Calibri"/>
      <sz val="11"/>
      <color rgb="FFFFFFFF"/>
    </font>
    <font>
      <name val="Calibri"/>
      <b/>
      <sz val="12"/>
      <color rgb="FF000000"/>
    </font>
    <font>
      <name val="Calibri"/>
      <b/>
      <sz val="10"/>
      <color rgb="FF000000"/>
    </font>
    <font>
      <name val="Cambria"/>
      <b/>
      <sz val="14"/>
      <color rgb="FF000000"/>
    </font>
    <font>
      <name val="Kruti Dev 010"/>
      <b/>
      <sz val="13"/>
      <color rgb="FF000000"/>
    </font>
    <font>
      <name val="Kruti Dev 010"/>
      <b/>
      <sz val="18"/>
      <color rgb="FF000000"/>
    </font>
    <font>
      <name val="Kruti Dev 010"/>
      <sz val="11"/>
      <color rgb="FF000000"/>
    </font>
    <font>
      <name val="Kruti Dev 010"/>
      <sz val="14"/>
      <color rgb="FF000000"/>
    </font>
    <font>
      <name val="Kruti Dev 010"/>
      <b/>
      <u/>
      <sz val="16"/>
      <color rgb="FF000000"/>
    </font>
    <font>
      <name val="Kruti Dev 010"/>
      <sz val="12"/>
      <color rgb="FFC00000"/>
    </font>
    <font>
      <name val="Kruti Dev 010"/>
      <b/>
      <sz val="9"/>
      <color rgb="FF000000"/>
    </font>
    <font>
      <name val="Times New Roman"/>
      <sz val="10"/>
    </font>
    <font>
      <name val="Cambria"/>
      <b/>
      <i/>
      <sz val="18"/>
    </font>
    <font>
      <name val="Times New Roman"/>
      <b/>
      <i/>
      <u/>
      <sz val="16"/>
    </font>
    <font>
      <name val="Times New Roman"/>
      <sz val="14"/>
    </font>
    <font>
      <name val="Times New Roman"/>
      <b/>
      <sz val="14"/>
    </font>
    <font>
      <name val="Calibri"/>
      <b/>
      <sz val="10"/>
    </font>
    <font>
      <name val="Times New Roman"/>
      <sz val="13"/>
    </font>
    <font>
      <name val="Cambria"/>
      <b/>
      <sz val="12"/>
      <color rgb="FF000000"/>
    </font>
    <font>
      <name val="Times New Roman"/>
      <b/>
      <sz val="13"/>
    </font>
    <font>
      <name val="Times New Roman"/>
      <sz val="11"/>
    </font>
    <font>
      <name val="Times New Roman"/>
      <b/>
      <sz val="14"/>
      <color rgb="FFFF0000"/>
    </font>
    <font>
      <name val="Times New Roman"/>
      <b/>
      <sz val="12"/>
    </font>
    <font>
      <name val="Cambria"/>
      <b/>
      <sz val="14"/>
    </font>
    <font>
      <name val="Cambria"/>
      <b/>
      <sz val="13"/>
      <color rgb="FF000000"/>
    </font>
    <font>
      <name val="Times New Roman"/>
      <b/>
      <sz val="16"/>
    </font>
    <font>
      <name val="DevLys 010"/>
      <b/>
      <sz val="16"/>
    </font>
    <font>
      <name val="Times New Roman"/>
      <b/>
      <sz val="10"/>
    </font>
    <font>
      <name val="Times New Roman"/>
      <b/>
      <sz val="10"/>
      <color rgb="FFFF0000"/>
    </font>
    <font>
      <name val="Calibri"/>
      <sz val="9"/>
    </font>
    <font>
      <name val="Calibri"/>
      <sz val="11"/>
    </font>
    <font>
      <name val="Times New Roman"/>
      <charset val="1"/>
      <sz val="8"/>
      <color indexed="8"/>
    </font>
    <font>
      <name val="Calibri"/>
      <b/>
      <sz val="10"/>
      <color rgb="FFFF0000"/>
    </font>
    <font>
      <name val="Calibri"/>
      <b/>
      <sz val="11"/>
      <color rgb="FFFF0000"/>
    </font>
    <font>
      <name val="Calibri"/>
      <b/>
      <i/>
      <sz val="14"/>
    </font>
    <font>
      <name val="DevLys 010"/>
      <sz val="14"/>
      <color rgb="FF000000"/>
    </font>
    <font>
      <name val="Calibri"/>
      <sz val="14"/>
      <color rgb="FF000000"/>
    </font>
    <font>
      <name val="Times New Roman"/>
      <sz val="14"/>
      <color rgb="FF000000"/>
    </font>
    <font>
      <name val="Calibri"/>
      <sz val="12"/>
      <color rgb="FF000000"/>
    </font>
    <font>
      <name val="Calibri"/>
      <sz val="13"/>
      <color rgb="FF000000"/>
    </font>
    <font>
      <name val="Calibri"/>
      <b/>
      <i/>
      <sz val="10"/>
      <color rgb="FFFF0000"/>
    </font>
    <font>
      <name val="Times New Roman"/>
      <i/>
      <sz val="14"/>
      <color rgb="FF000000"/>
    </font>
    <font>
      <name val="DevLys 010"/>
      <sz val="12"/>
      <color rgb="FF000000"/>
    </font>
    <font>
      <name val="Kruti Dev 010"/>
      <b/>
      <u/>
      <sz val="18"/>
      <color rgb="FF000000"/>
    </font>
    <font>
      <name val="DevLys 010"/>
      <sz val="11"/>
      <color rgb="FF000000"/>
    </font>
    <font>
      <name val="Cambria"/>
      <sz val="11"/>
      <color rgb="FF000000"/>
    </font>
    <font>
      <name val="Calibri"/>
      <sz val="10"/>
      <color rgb="FF000000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double">
        <color rgb="FF974706"/>
      </left>
      <right style="thin">
        <color indexed="64"/>
      </right>
      <top style="double">
        <color rgb="FF974706"/>
      </top>
      <bottom/>
      <diagonal/>
    </border>
    <border>
      <left style="thin">
        <color indexed="64"/>
      </left>
      <right style="thin">
        <color indexed="64"/>
      </right>
      <top style="double">
        <color rgb="FF974706"/>
      </top>
      <bottom/>
      <diagonal/>
    </border>
    <border>
      <left style="thin">
        <color indexed="64"/>
      </left>
      <right/>
      <top style="double">
        <color rgb="FF974706"/>
      </top>
      <bottom/>
      <diagonal/>
    </border>
    <border>
      <left style="thin">
        <color indexed="64"/>
      </left>
      <right style="double">
        <color rgb="FF974706"/>
      </right>
      <top style="double">
        <color rgb="FF974706"/>
      </top>
      <bottom/>
      <diagonal/>
    </border>
    <border>
      <left style="double">
        <color rgb="FF974706"/>
      </left>
      <right style="thin">
        <color indexed="64"/>
      </right>
      <top/>
      <bottom style="double">
        <color rgb="FF974706"/>
      </bottom>
      <diagonal/>
    </border>
    <border>
      <left style="thin">
        <color indexed="64"/>
      </left>
      <right style="thin">
        <color indexed="64"/>
      </right>
      <top/>
      <bottom style="double">
        <color rgb="FF974706"/>
      </bottom>
      <diagonal/>
    </border>
    <border>
      <left style="thin">
        <color indexed="64"/>
      </left>
      <right/>
      <top/>
      <bottom style="double">
        <color rgb="FF974706"/>
      </bottom>
      <diagonal/>
    </border>
    <border>
      <left style="thin">
        <color indexed="64"/>
      </left>
      <right style="double">
        <color rgb="FF974706"/>
      </right>
      <top/>
      <bottom style="double">
        <color rgb="FF974706"/>
      </bottom>
      <diagonal/>
    </border>
    <border>
      <left style="double">
        <color rgb="FF974706"/>
      </left>
      <right style="thin">
        <color indexed="64"/>
      </right>
      <top style="double">
        <color rgb="FF97470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974706"/>
      </top>
      <bottom style="thin">
        <color indexed="64"/>
      </bottom>
      <diagonal/>
    </border>
    <border>
      <left style="thin">
        <color indexed="64"/>
      </left>
      <right style="double">
        <color rgb="FF974706"/>
      </right>
      <top style="double">
        <color rgb="FF974706"/>
      </top>
      <bottom style="thin">
        <color indexed="64"/>
      </bottom>
      <diagonal/>
    </border>
    <border>
      <left style="double">
        <color rgb="FF97470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974706"/>
      </right>
      <top style="thin">
        <color indexed="64"/>
      </top>
      <bottom style="thin">
        <color indexed="64"/>
      </bottom>
      <diagonal/>
    </border>
    <border>
      <left style="double">
        <color rgb="FF974706"/>
      </left>
      <right style="thin">
        <color indexed="64"/>
      </right>
      <top style="thin">
        <color indexed="64"/>
      </top>
      <bottom style="double">
        <color rgb="FF97470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974706"/>
      </bottom>
      <diagonal/>
    </border>
    <border>
      <left style="thin">
        <color indexed="64"/>
      </left>
      <right style="double">
        <color rgb="FF974706"/>
      </right>
      <top style="thin">
        <color indexed="64"/>
      </top>
      <bottom style="double">
        <color rgb="FF97470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0" applyAlignment="1">
      <alignment vertical="bottom"/>
      <protection locked="1" hidden="1"/>
    </xf>
    <xf numFmtId="0" fontId="1" fillId="0" borderId="0" xfId="0" applyAlignment="1">
      <alignment vertical="bottom"/>
      <protection locked="1" hidden="1"/>
    </xf>
    <xf numFmtId="0" fontId="1" fillId="0" borderId="0" xfId="0" applyAlignment="1">
      <alignment vertical="bottom"/>
      <protection locked="1" hidden="1"/>
    </xf>
    <xf numFmtId="0" fontId="1" fillId="2" borderId="0" xfId="0" applyFill="1" applyAlignment="1">
      <alignment vertical="bottom"/>
      <protection locked="1" hidden="1"/>
    </xf>
    <xf numFmtId="0" fontId="2" fillId="2" borderId="0" xfId="0" applyFont="1" applyFill="1" applyAlignment="1">
      <alignment horizontal="center" vertical="center"/>
      <protection locked="1" hidden="1"/>
    </xf>
    <xf numFmtId="0" fontId="3" fillId="2" borderId="0" xfId="0" applyFont="1" applyFill="1" applyAlignment="1">
      <alignment vertical="bottom"/>
      <protection locked="1" hidden="1"/>
    </xf>
    <xf numFmtId="0" fontId="4" fillId="0" borderId="1" xfId="0" applyFont="1" applyFill="1" applyBorder="1" applyAlignment="1">
      <alignment horizontal="left" vertical="center"/>
      <protection locked="0" hidden="0"/>
    </xf>
    <xf numFmtId="0" fontId="5" fillId="2" borderId="0" xfId="0" applyFont="1" applyFill="1" applyAlignment="1">
      <alignment vertical="bottom"/>
      <protection locked="1" hidden="1"/>
    </xf>
    <xf numFmtId="0" fontId="6" fillId="0" borderId="1" xfId="0" applyFont="1" applyFill="1" applyBorder="1" applyAlignment="1">
      <alignment horizontal="left" vertical="center"/>
      <protection locked="0" hidden="0"/>
    </xf>
    <xf numFmtId="0" fontId="7" fillId="2" borderId="0" xfId="0" applyFont="1" applyFill="1" applyAlignment="1">
      <alignment vertical="bottom"/>
      <protection locked="1" hidden="1"/>
    </xf>
    <xf numFmtId="0" fontId="8" fillId="0" borderId="1" xfId="0" applyFont="1" applyFill="1" applyBorder="1" applyAlignment="1">
      <alignment horizontal="left" vertical="center"/>
      <protection locked="0" hidden="0"/>
    </xf>
    <xf numFmtId="0" fontId="3" fillId="2" borderId="0" xfId="0" applyFont="1" applyFill="1" applyAlignment="1">
      <alignment horizontal="center" vertical="center"/>
      <protection locked="1" hidden="1"/>
    </xf>
    <xf numFmtId="0" fontId="3" fillId="2" borderId="0" xfId="0" applyFont="1" applyFill="1" applyBorder="1" applyAlignment="1">
      <alignment horizontal="center" vertical="center"/>
      <protection locked="1" hidden="1"/>
    </xf>
    <xf numFmtId="0" fontId="3" fillId="2" borderId="0" xfId="0" applyFont="1" applyFill="1" applyAlignment="1">
      <alignment horizontal="center" vertical="center"/>
      <protection locked="1" hidden="1"/>
    </xf>
    <xf numFmtId="1" fontId="9" fillId="0" borderId="1" xfId="0" applyNumberFormat="1" applyFont="1" applyBorder="1" applyAlignment="1">
      <alignment horizontal="center" vertical="center"/>
      <protection locked="0" hidden="0"/>
    </xf>
    <xf numFmtId="0" fontId="10" fillId="2" borderId="0" xfId="0" applyFont="1" applyFill="1" applyBorder="1" applyAlignment="1">
      <alignment horizontal="left" vertical="center"/>
      <protection locked="1" hidden="1"/>
    </xf>
    <xf numFmtId="0" fontId="9" fillId="0" borderId="1" xfId="0" applyFont="1" applyFill="1" applyBorder="1" applyAlignment="1">
      <alignment horizontal="left" vertical="center"/>
      <protection locked="0" hidden="0"/>
    </xf>
    <xf numFmtId="0" fontId="5" fillId="2" borderId="0" xfId="0" applyFont="1" applyFill="1" applyAlignment="1">
      <alignment horizontal="center" vertical="bottom"/>
      <protection locked="1" hidden="1"/>
    </xf>
    <xf numFmtId="0" fontId="5" fillId="2" borderId="0" xfId="0" applyFont="1" applyFill="1" applyBorder="1" applyAlignment="1">
      <alignment horizontal="center" vertical="bottom"/>
      <protection locked="1" hidden="1"/>
    </xf>
    <xf numFmtId="0" fontId="5" fillId="2" borderId="0" xfId="0" applyFont="1" applyFill="1" applyAlignment="1">
      <alignment horizontal="center" vertical="bottom"/>
      <protection locked="1" hidden="1"/>
    </xf>
    <xf numFmtId="0" fontId="11" fillId="2" borderId="0" xfId="0" applyFont="1" applyFill="1" applyAlignment="1">
      <alignment horizontal="center" vertical="center"/>
      <protection locked="1" hidden="1"/>
    </xf>
    <xf numFmtId="0" fontId="12" fillId="2" borderId="0" xfId="0" applyFont="1" applyFill="1" applyAlignment="1">
      <alignment horizontal="center" vertical="center"/>
      <protection locked="1" hidden="1"/>
    </xf>
    <xf numFmtId="0" fontId="12" fillId="2" borderId="0" xfId="0" applyFont="1" applyFill="1" applyAlignment="1">
      <alignment horizontal="center" vertical="center"/>
      <protection locked="1" hidden="1"/>
    </xf>
    <xf numFmtId="0" fontId="13" fillId="2" borderId="2" xfId="0" applyFont="1" applyFill="1" applyBorder="1" applyAlignment="1">
      <alignment horizontal="center" vertical="center" wrapText="1"/>
      <protection locked="1" hidden="1"/>
    </xf>
    <xf numFmtId="0" fontId="13" fillId="2" borderId="3" xfId="0" applyFont="1" applyFill="1" applyBorder="1" applyAlignment="1">
      <alignment horizontal="center" vertical="center" wrapText="1"/>
      <protection locked="1" hidden="1"/>
    </xf>
    <xf numFmtId="0" fontId="14" fillId="2" borderId="3" xfId="0" applyFont="1" applyFill="1" applyBorder="1" applyAlignment="1">
      <alignment horizontal="center" vertical="center" wrapText="1"/>
      <protection locked="1" hidden="1"/>
    </xf>
    <xf numFmtId="0" fontId="14" fillId="2" borderId="4" xfId="0" applyFont="1" applyFill="1" applyBorder="1" applyAlignment="1">
      <alignment horizontal="center" vertical="center" wrapText="1"/>
      <protection locked="1" hidden="1"/>
    </xf>
    <xf numFmtId="0" fontId="15" fillId="2" borderId="3" xfId="0" applyFont="1" applyFill="1" applyBorder="1" applyAlignment="1">
      <alignment horizontal="center" vertical="center" wrapText="1"/>
      <protection locked="1" hidden="1"/>
    </xf>
    <xf numFmtId="0" fontId="15" fillId="2" borderId="5" xfId="0" applyFont="1" applyFill="1" applyBorder="1" applyAlignment="1">
      <alignment horizontal="center" vertical="center" wrapText="1"/>
      <protection locked="1" hidden="1"/>
    </xf>
    <xf numFmtId="0" fontId="1" fillId="0" borderId="0" xfId="0" applyFont="1" applyAlignment="1">
      <alignment vertical="bottom"/>
      <protection locked="1" hidden="1"/>
    </xf>
    <xf numFmtId="0" fontId="16" fillId="2" borderId="6" xfId="0" applyFont="1" applyFill="1" applyBorder="1" applyAlignment="1">
      <alignment horizontal="center" vertical="center" wrapText="1"/>
      <protection locked="1" hidden="1"/>
    </xf>
    <xf numFmtId="0" fontId="16" fillId="2" borderId="7" xfId="0" applyFont="1" applyFill="1" applyBorder="1" applyAlignment="1">
      <alignment horizontal="center" vertical="center" wrapText="1"/>
      <protection locked="1" hidden="1"/>
    </xf>
    <xf numFmtId="0" fontId="16" fillId="2" borderId="8" xfId="0" applyFont="1" applyFill="1" applyBorder="1" applyAlignment="1">
      <alignment horizontal="center" vertical="center" wrapText="1"/>
      <protection locked="1" hidden="1"/>
    </xf>
    <xf numFmtId="0" fontId="16" fillId="2" borderId="9" xfId="0" applyFont="1" applyFill="1" applyBorder="1" applyAlignment="1">
      <alignment horizontal="center" vertical="center" wrapText="1"/>
      <protection locked="1" hidden="1"/>
    </xf>
    <xf numFmtId="0" fontId="1" fillId="2" borderId="0" xfId="0" applyFont="1" applyFill="1" applyAlignment="1">
      <alignment vertical="bottom"/>
      <protection locked="1" hidden="1"/>
    </xf>
    <xf numFmtId="0" fontId="17" fillId="0" borderId="0" xfId="0" applyFont="1" applyAlignment="1">
      <alignment vertical="bottom"/>
      <protection locked="1" hidden="1"/>
    </xf>
    <xf numFmtId="0" fontId="9" fillId="2" borderId="10" xfId="0" applyFont="1" applyFill="1" applyBorder="1" applyAlignment="1">
      <alignment horizontal="center" vertical="center"/>
      <protection locked="1" hidden="1"/>
    </xf>
    <xf numFmtId="0" fontId="18" fillId="0" borderId="11" xfId="0" applyFont="1" applyBorder="1" applyAlignment="1">
      <alignment horizontal="left" vertical="center"/>
      <protection locked="0" hidden="0"/>
    </xf>
    <xf numFmtId="0" fontId="19" fillId="0" borderId="11" xfId="0" applyFont="1" applyBorder="1" applyAlignment="1">
      <alignment horizontal="left" vertical="center"/>
      <protection locked="0" hidden="0"/>
    </xf>
    <xf numFmtId="165" fontId="18" fillId="0" borderId="11" xfId="0" applyNumberFormat="1" applyFont="1" applyBorder="1" applyAlignment="1">
      <alignment horizontal="center" vertical="center"/>
      <protection locked="0" hidden="0"/>
    </xf>
    <xf numFmtId="167" fontId="20" fillId="0" borderId="11" xfId="0" applyNumberFormat="1" applyFont="1" applyBorder="1" applyAlignment="1">
      <alignment horizontal="center" vertical="center"/>
      <protection locked="0" hidden="0"/>
    </xf>
    <xf numFmtId="0" fontId="18" fillId="0" borderId="11" xfId="0" applyFont="1" applyBorder="1" applyAlignment="1">
      <alignment horizontal="center" vertical="center"/>
      <protection locked="0" hidden="0"/>
    </xf>
    <xf numFmtId="164" fontId="9" fillId="0" borderId="11" xfId="0" applyNumberFormat="1" applyFont="1" applyBorder="1" applyAlignment="1">
      <alignment horizontal="center" vertical="center"/>
      <protection locked="0" hidden="0"/>
    </xf>
    <xf numFmtId="1" fontId="18" fillId="0" borderId="11" xfId="0" applyNumberFormat="1" applyFont="1" applyBorder="1" applyAlignment="1">
      <alignment horizontal="center" vertical="center"/>
      <protection locked="0" hidden="0"/>
    </xf>
    <xf numFmtId="0" fontId="18" fillId="0" borderId="12" xfId="0" applyFont="1" applyBorder="1" applyAlignment="1">
      <alignment horizontal="center" vertical="center"/>
      <protection locked="0" hidden="0"/>
    </xf>
    <xf numFmtId="1" fontId="1" fillId="0" borderId="0" xfId="0" applyNumberFormat="1" applyAlignment="1">
      <alignment vertical="bottom"/>
      <protection locked="1" hidden="1"/>
    </xf>
    <xf numFmtId="164" fontId="1" fillId="0" borderId="0" xfId="0" applyNumberFormat="1" applyAlignment="1">
      <alignment vertical="bottom"/>
      <protection locked="1" hidden="1"/>
    </xf>
    <xf numFmtId="0" fontId="9" fillId="2" borderId="13" xfId="0" applyFont="1" applyFill="1" applyBorder="1" applyAlignment="1">
      <alignment horizontal="center" vertical="center"/>
      <protection locked="1" hidden="1"/>
    </xf>
    <xf numFmtId="0" fontId="18" fillId="0" borderId="14" xfId="0" applyFont="1" applyBorder="1" applyAlignment="1">
      <alignment horizontal="left" vertical="center"/>
      <protection locked="0" hidden="0"/>
    </xf>
    <xf numFmtId="0" fontId="19" fillId="0" borderId="14" xfId="0" applyFont="1" applyBorder="1" applyAlignment="1">
      <alignment horizontal="left" vertical="center"/>
      <protection locked="0" hidden="0"/>
    </xf>
    <xf numFmtId="165" fontId="18" fillId="0" borderId="14" xfId="0" applyNumberFormat="1" applyFont="1" applyBorder="1" applyAlignment="1">
      <alignment horizontal="center" vertical="center"/>
      <protection locked="0" hidden="0"/>
    </xf>
    <xf numFmtId="167" fontId="20" fillId="0" borderId="14" xfId="0" applyNumberFormat="1" applyFont="1" applyBorder="1" applyAlignment="1">
      <alignment horizontal="center" vertical="center"/>
      <protection locked="0" hidden="0"/>
    </xf>
    <xf numFmtId="0" fontId="18" fillId="0" borderId="14" xfId="0" applyFont="1" applyBorder="1" applyAlignment="1">
      <alignment horizontal="center" vertical="center"/>
      <protection locked="0" hidden="0"/>
    </xf>
    <xf numFmtId="164" fontId="9" fillId="0" borderId="14" xfId="0" applyNumberFormat="1" applyFont="1" applyBorder="1" applyAlignment="1">
      <alignment horizontal="center" vertical="center"/>
      <protection locked="0" hidden="0"/>
    </xf>
    <xf numFmtId="1" fontId="18" fillId="0" borderId="14" xfId="0" applyNumberFormat="1" applyFont="1" applyBorder="1" applyAlignment="1">
      <alignment horizontal="center" vertical="center"/>
      <protection locked="0" hidden="0"/>
    </xf>
    <xf numFmtId="0" fontId="18" fillId="0" borderId="15" xfId="0" applyFont="1" applyBorder="1" applyAlignment="1">
      <alignment horizontal="center" vertical="center"/>
      <protection locked="0" hidden="0"/>
    </xf>
    <xf numFmtId="0" fontId="9" fillId="2" borderId="16" xfId="0" applyFont="1" applyFill="1" applyBorder="1" applyAlignment="1">
      <alignment horizontal="center" vertical="center"/>
      <protection locked="1" hidden="1"/>
    </xf>
    <xf numFmtId="0" fontId="18" fillId="0" borderId="17" xfId="0" applyFont="1" applyBorder="1" applyAlignment="1">
      <alignment horizontal="left" vertical="center"/>
      <protection locked="0" hidden="0"/>
    </xf>
    <xf numFmtId="0" fontId="19" fillId="0" borderId="17" xfId="0" applyFont="1" applyBorder="1" applyAlignment="1">
      <alignment horizontal="left" vertical="center"/>
      <protection locked="0" hidden="0"/>
    </xf>
    <xf numFmtId="165" fontId="18" fillId="0" borderId="17" xfId="0" applyNumberFormat="1" applyFont="1" applyBorder="1" applyAlignment="1">
      <alignment horizontal="center" vertical="center"/>
      <protection locked="0" hidden="0"/>
    </xf>
    <xf numFmtId="167" fontId="20" fillId="0" borderId="17" xfId="0" applyNumberFormat="1" applyFont="1" applyBorder="1" applyAlignment="1">
      <alignment horizontal="center" vertical="center"/>
      <protection locked="0" hidden="0"/>
    </xf>
    <xf numFmtId="0" fontId="18" fillId="0" borderId="17" xfId="0" applyFont="1" applyBorder="1" applyAlignment="1">
      <alignment horizontal="center" vertical="center"/>
      <protection locked="0" hidden="0"/>
    </xf>
    <xf numFmtId="164" fontId="9" fillId="0" borderId="17" xfId="0" applyNumberFormat="1" applyFont="1" applyBorder="1" applyAlignment="1">
      <alignment horizontal="center" vertical="center"/>
      <protection locked="0" hidden="0"/>
    </xf>
    <xf numFmtId="1" fontId="18" fillId="0" borderId="17" xfId="0" applyNumberFormat="1" applyFont="1" applyBorder="1" applyAlignment="1">
      <alignment horizontal="center" vertical="center"/>
      <protection locked="0" hidden="0"/>
    </xf>
    <xf numFmtId="0" fontId="18" fillId="0" borderId="18" xfId="0" applyFont="1" applyBorder="1" applyAlignment="1">
      <alignment horizontal="center" vertical="center"/>
      <protection locked="0" hidden="0"/>
    </xf>
    <xf numFmtId="0" fontId="1" fillId="0" borderId="0" xfId="0" applyAlignment="1">
      <alignment vertical="bottom"/>
    </xf>
    <xf numFmtId="0" fontId="21" fillId="0" borderId="0" xfId="0" applyFont="1" applyAlignment="1">
      <alignment horizontal="right" vertical="center"/>
      <protection locked="1" hidden="1"/>
    </xf>
    <xf numFmtId="0" fontId="22" fillId="0" borderId="0" xfId="0" applyFont="1" applyAlignment="1">
      <alignment horizontal="left" vertical="center"/>
      <protection locked="1" hidden="1"/>
    </xf>
    <xf numFmtId="0" fontId="23" fillId="0" borderId="0" xfId="0" applyFont="1" applyAlignment="1">
      <alignment vertical="bottom"/>
      <protection locked="1" hidden="1"/>
    </xf>
    <xf numFmtId="0" fontId="24" fillId="0" borderId="0" xfId="0" applyFont="1" applyAlignment="1">
      <alignment horizontal="left" vertical="center"/>
      <protection locked="0" hidden="0"/>
    </xf>
    <xf numFmtId="0" fontId="23" fillId="0" borderId="0" xfId="0" applyFont="1" applyAlignment="1">
      <alignment vertical="bottom"/>
    </xf>
    <xf numFmtId="0" fontId="24" fillId="0" borderId="0" xfId="0" applyFont="1" applyAlignment="1">
      <alignment vertical="bottom"/>
    </xf>
    <xf numFmtId="0" fontId="23" fillId="0" borderId="0" xfId="0" applyFont="1" applyAlignment="1">
      <alignment vertical="bottom"/>
      <protection locked="0" hidden="0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top" wrapText="1"/>
      <protection locked="0" hidden="0"/>
    </xf>
    <xf numFmtId="0" fontId="26" fillId="3" borderId="19" xfId="0" applyFont="1" applyFill="1" applyBorder="1" applyAlignment="1">
      <alignment horizontal="justify" vertical="center" wrapText="1"/>
      <protection locked="1" hidden="1"/>
    </xf>
    <xf numFmtId="0" fontId="26" fillId="3" borderId="20" xfId="0" applyFont="1" applyFill="1" applyBorder="1" applyAlignment="1">
      <alignment horizontal="justify" vertical="center" wrapText="1"/>
      <protection locked="1" hidden="1"/>
    </xf>
    <xf numFmtId="0" fontId="26" fillId="3" borderId="21" xfId="0" applyFont="1" applyFill="1" applyBorder="1" applyAlignment="1">
      <alignment horizontal="justify" vertical="center" wrapText="1"/>
      <protection locked="1" hidden="1"/>
    </xf>
    <xf numFmtId="0" fontId="2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  <protection locked="1" hidden="1"/>
    </xf>
    <xf numFmtId="0" fontId="19" fillId="0" borderId="14" xfId="0" applyFont="1" applyBorder="1" applyAlignment="1">
      <alignment horizontal="left" vertical="center"/>
      <protection locked="1" hidden="1"/>
    </xf>
    <xf numFmtId="0" fontId="27" fillId="0" borderId="14" xfId="0" applyFont="1" applyBorder="1" applyAlignment="1">
      <alignment vertical="bottom" wrapText="1"/>
      <protection locked="1" hidden="1"/>
    </xf>
    <xf numFmtId="165" fontId="19" fillId="0" borderId="14" xfId="0" applyNumberFormat="1" applyFont="1" applyBorder="1" applyAlignment="1">
      <alignment horizontal="center" vertical="center" wrapText="1"/>
      <protection locked="1" hidden="1"/>
    </xf>
    <xf numFmtId="0" fontId="19" fillId="0" borderId="14" xfId="0" applyNumberFormat="1" applyFont="1" applyBorder="1" applyAlignment="1">
      <alignment horizontal="left" vertical="center" wrapText="1"/>
      <protection locked="1" hidden="1"/>
    </xf>
    <xf numFmtId="166" fontId="19" fillId="0" borderId="14" xfId="0" applyNumberFormat="1" applyFont="1" applyBorder="1" applyAlignment="1">
      <alignment horizontal="center" vertical="center" wrapText="1"/>
      <protection locked="1" hidden="1"/>
    </xf>
    <xf numFmtId="1" fontId="19" fillId="0" borderId="14" xfId="0" applyNumberFormat="1" applyFont="1" applyBorder="1" applyAlignment="1">
      <alignment horizontal="center" vertical="center" wrapText="1"/>
      <protection locked="1" hidden="1"/>
    </xf>
    <xf numFmtId="0" fontId="23" fillId="0" borderId="14" xfId="0" applyFont="1" applyBorder="1" applyAlignment="1">
      <alignment vertical="bottom"/>
      <protection locked="1" hidden="1"/>
    </xf>
    <xf numFmtId="0" fontId="1" fillId="0" borderId="0" xfId="0" applyAlignment="1">
      <alignment vertical="bottom"/>
      <protection locked="0" hidden="0"/>
    </xf>
    <xf numFmtId="0" fontId="24" fillId="0" borderId="0" xfId="0" applyFont="1" applyAlignment="1">
      <alignment horizontal="center" vertical="center"/>
      <protection locked="0" hidden="0"/>
    </xf>
    <xf numFmtId="0" fontId="24" fillId="0" borderId="0" xfId="0" applyFont="1" applyAlignment="1">
      <alignment vertical="bottom"/>
      <protection locked="0" hidden="0"/>
    </xf>
    <xf numFmtId="0" fontId="24" fillId="0" borderId="0" xfId="0" applyFont="1" applyAlignment="1">
      <alignment vertical="bottom"/>
      <protection locked="1" hidden="1"/>
    </xf>
    <xf numFmtId="0" fontId="25" fillId="0" borderId="0" xfId="0" applyFont="1" applyAlignment="1">
      <alignment horizontal="center" vertical="center"/>
      <protection locked="0" hidden="0"/>
    </xf>
    <xf numFmtId="0" fontId="26" fillId="3" borderId="22" xfId="0" applyFont="1" applyFill="1" applyBorder="1" applyAlignment="1">
      <alignment horizontal="justify" vertical="center" wrapText="1"/>
      <protection locked="1" hidden="1"/>
    </xf>
    <xf numFmtId="0" fontId="26" fillId="3" borderId="23" xfId="0" applyFont="1" applyFill="1" applyBorder="1" applyAlignment="1">
      <alignment horizontal="justify" vertical="center" wrapText="1"/>
      <protection locked="1" hidden="1"/>
    </xf>
    <xf numFmtId="0" fontId="26" fillId="3" borderId="24" xfId="0" applyFont="1" applyFill="1" applyBorder="1" applyAlignment="1">
      <alignment horizontal="justify" vertical="center" wrapText="1"/>
      <protection locked="1" hidden="1"/>
    </xf>
    <xf numFmtId="0" fontId="26" fillId="3" borderId="25" xfId="0" applyFont="1" applyFill="1" applyBorder="1" applyAlignment="1">
      <alignment horizontal="justify" vertical="center" wrapText="1"/>
      <protection locked="1" hidden="1"/>
    </xf>
    <xf numFmtId="0" fontId="26" fillId="3" borderId="26" xfId="0" applyFont="1" applyFill="1" applyBorder="1" applyAlignment="1">
      <alignment horizontal="justify" vertical="center" wrapText="1"/>
      <protection locked="1" hidden="1"/>
    </xf>
    <xf numFmtId="0" fontId="26" fillId="3" borderId="27" xfId="0" applyFont="1" applyFill="1" applyBorder="1" applyAlignment="1">
      <alignment horizontal="justify" vertical="center" wrapText="1"/>
      <protection locked="1" hidden="1"/>
    </xf>
    <xf numFmtId="0" fontId="24" fillId="0" borderId="14" xfId="0" applyFont="1" applyBorder="1" applyAlignment="1">
      <alignment horizontal="center" vertical="center" wrapText="1"/>
      <protection locked="1" hidden="1"/>
    </xf>
    <xf numFmtId="0" fontId="1" fillId="0" borderId="0" xfId="0" applyAlignment="1">
      <alignment vertical="bottom"/>
      <protection locked="1" hidden="1"/>
    </xf>
    <xf numFmtId="0" fontId="28" fillId="0" borderId="0" xfId="0" applyFont="1" applyAlignment="1">
      <alignment vertical="center" shrinkToFit="1"/>
      <protection locked="1" hidden="1"/>
    </xf>
    <xf numFmtId="0" fontId="28" fillId="0" borderId="0" xfId="0" applyFont="1" applyAlignment="1">
      <alignment horizontal="center" vertical="center" shrinkToFit="1"/>
      <protection locked="1" hidden="1"/>
    </xf>
    <xf numFmtId="0" fontId="28" fillId="0" borderId="0" xfId="0" applyFont="1" applyAlignment="1">
      <alignment horizontal="right" vertical="center" shrinkToFit="1"/>
      <protection locked="1" hidden="1"/>
    </xf>
    <xf numFmtId="0" fontId="29" fillId="4" borderId="0" xfId="0" applyFont="1" applyFill="1" applyBorder="1" applyAlignment="1">
      <alignment horizontal="center" vertical="center" shrinkToFit="1"/>
      <protection locked="1" hidden="1"/>
    </xf>
    <xf numFmtId="0" fontId="30" fillId="4" borderId="0" xfId="0" applyFont="1" applyFill="1" applyBorder="1" applyAlignment="1">
      <alignment horizontal="center" vertical="center" shrinkToFit="1"/>
      <protection locked="1" hidden="1"/>
    </xf>
    <xf numFmtId="0" fontId="31" fillId="0" borderId="0" xfId="0" applyFont="1" applyAlignment="1">
      <alignment vertical="center" shrinkToFit="1"/>
      <protection locked="1" hidden="1"/>
    </xf>
    <xf numFmtId="0" fontId="31" fillId="4" borderId="0" xfId="0" applyFont="1" applyFill="1" applyBorder="1" applyAlignment="1">
      <alignment horizontal="right" vertical="center"/>
      <protection locked="1" hidden="1"/>
    </xf>
    <xf numFmtId="0" fontId="32" fillId="4" borderId="0" xfId="0" applyFont="1" applyFill="1" applyBorder="1" applyAlignment="1">
      <alignment horizontal="left" vertical="center"/>
      <protection locked="1" hidden="1"/>
    </xf>
    <xf numFmtId="0" fontId="31" fillId="4" borderId="0" xfId="0" applyFont="1" applyFill="1" applyBorder="1" applyAlignment="1">
      <alignment horizontal="center" vertical="center"/>
      <protection locked="1" hidden="1"/>
    </xf>
    <xf numFmtId="0" fontId="33" fillId="4" borderId="0" xfId="0" applyFont="1" applyFill="1" applyBorder="1" applyAlignment="1">
      <alignment horizontal="left" vertical="center"/>
      <protection locked="1" hidden="1"/>
    </xf>
    <xf numFmtId="0" fontId="34" fillId="4" borderId="0" xfId="0" applyFont="1" applyFill="1" applyBorder="1" applyAlignment="1">
      <alignment horizontal="center" vertical="center"/>
      <protection locked="1" hidden="1"/>
    </xf>
    <xf numFmtId="167" fontId="35" fillId="0" borderId="0" xfId="0" applyNumberFormat="1" applyFont="1" applyBorder="1" applyAlignment="1">
      <alignment horizontal="center" vertical="center"/>
      <protection locked="1" hidden="1"/>
    </xf>
    <xf numFmtId="165" fontId="36" fillId="4" borderId="0" xfId="0" applyNumberFormat="1" applyFont="1" applyFill="1" applyBorder="1" applyAlignment="1">
      <alignment horizontal="left" vertical="center"/>
      <protection locked="1" hidden="1"/>
    </xf>
    <xf numFmtId="14" fontId="31" fillId="0" borderId="0" xfId="0" applyNumberFormat="1" applyFont="1" applyAlignment="1">
      <alignment vertical="center" shrinkToFit="1"/>
      <protection locked="1" hidden="1"/>
    </xf>
    <xf numFmtId="0" fontId="37" fillId="0" borderId="0" xfId="0" applyFont="1" applyAlignment="1">
      <alignment vertical="center" shrinkToFit="1"/>
      <protection locked="1" hidden="1"/>
    </xf>
    <xf numFmtId="0" fontId="38" fillId="3" borderId="0" xfId="0" applyFont="1" applyFill="1" applyBorder="1" applyAlignment="1">
      <alignment horizontal="center" vertical="center"/>
      <protection locked="0" hidden="0"/>
    </xf>
    <xf numFmtId="0" fontId="32" fillId="4" borderId="0" xfId="0" applyFont="1" applyFill="1" applyBorder="1" applyAlignment="1">
      <alignment horizontal="center" vertical="center"/>
      <protection locked="1" hidden="1"/>
    </xf>
    <xf numFmtId="168" fontId="39" fillId="4" borderId="0" xfId="0" applyNumberFormat="1" applyFont="1" applyFill="1" applyBorder="1" applyAlignment="1">
      <alignment horizontal="center" vertical="center"/>
      <protection locked="1" hidden="1"/>
    </xf>
    <xf numFmtId="0" fontId="40" fillId="4" borderId="0" xfId="0" applyFont="1" applyFill="1" applyBorder="1" applyAlignment="1">
      <alignment horizontal="left" vertical="center"/>
      <protection locked="1" hidden="1"/>
    </xf>
    <xf numFmtId="167" fontId="41" fillId="0" borderId="0" xfId="0" applyNumberFormat="1" applyFont="1" applyBorder="1" applyAlignment="1">
      <alignment horizontal="left" vertical="center"/>
      <protection locked="1" hidden="1"/>
    </xf>
    <xf numFmtId="0" fontId="42" fillId="4" borderId="28" xfId="0" applyFont="1" applyFill="1" applyBorder="1" applyAlignment="1">
      <alignment horizontal="center" vertical="center"/>
      <protection locked="1" hidden="1"/>
    </xf>
    <xf numFmtId="0" fontId="42" fillId="4" borderId="0" xfId="0" applyFont="1" applyFill="1" applyBorder="1">
      <alignment vertical="center"/>
      <protection locked="1" hidden="1"/>
    </xf>
    <xf numFmtId="0" fontId="43" fillId="4" borderId="0" xfId="0" applyFont="1" applyFill="1" applyBorder="1">
      <alignment vertical="center"/>
      <protection locked="1" hidden="1"/>
    </xf>
    <xf numFmtId="0" fontId="44" fillId="4" borderId="29" xfId="0" applyFont="1" applyFill="1" applyBorder="1" applyAlignment="1">
      <alignment horizontal="center" vertical="center" wrapText="1" shrinkToFit="1"/>
      <protection locked="1" hidden="1"/>
    </xf>
    <xf numFmtId="0" fontId="44" fillId="4" borderId="14" xfId="0" applyFont="1" applyFill="1" applyBorder="1" applyAlignment="1">
      <alignment horizontal="center" vertical="center" shrinkToFit="1"/>
      <protection locked="1" hidden="1"/>
    </xf>
    <xf numFmtId="0" fontId="44" fillId="4" borderId="14" xfId="0" applyFont="1" applyFill="1" applyBorder="1" applyAlignment="1">
      <alignment horizontal="center" vertical="center" wrapText="1" shrinkToFit="1"/>
      <protection locked="1" hidden="1"/>
    </xf>
    <xf numFmtId="14" fontId="28" fillId="0" borderId="0" xfId="0" applyNumberFormat="1" applyFont="1" applyAlignment="1">
      <alignment vertical="center" shrinkToFit="1"/>
      <protection locked="1" hidden="1"/>
    </xf>
    <xf numFmtId="1" fontId="28" fillId="0" borderId="0" xfId="0" applyNumberFormat="1" applyFont="1" applyAlignment="1">
      <alignment vertical="center" shrinkToFit="1"/>
      <protection locked="1" hidden="1"/>
    </xf>
    <xf numFmtId="0" fontId="44" fillId="4" borderId="30" xfId="0" applyFont="1" applyFill="1" applyBorder="1" applyAlignment="1">
      <alignment horizontal="center" vertical="center" wrapText="1" shrinkToFit="1"/>
      <protection locked="1" hidden="1"/>
    </xf>
    <xf numFmtId="0" fontId="44" fillId="4" borderId="29" xfId="0" applyFont="1" applyFill="1" applyBorder="1" applyAlignment="1">
      <alignment horizontal="center" vertical="center" shrinkToFit="1"/>
      <protection locked="1" hidden="1"/>
    </xf>
    <xf numFmtId="0" fontId="44" fillId="4" borderId="14" xfId="0" applyFont="1" applyFill="1" applyBorder="1" applyAlignment="1">
      <alignment horizontal="center" vertical="center" shrinkToFit="1"/>
      <protection locked="1" hidden="1"/>
    </xf>
    <xf numFmtId="0" fontId="28" fillId="0" borderId="0" xfId="0" applyFont="1" applyAlignment="1">
      <alignment vertical="bottom" shrinkToFit="1"/>
      <protection locked="1" hidden="1"/>
    </xf>
    <xf numFmtId="0" fontId="28" fillId="0" borderId="14" xfId="0" applyFont="1" applyBorder="1" applyAlignment="1">
      <alignment horizontal="center" vertical="center" shrinkToFit="1"/>
      <protection locked="1" hidden="1"/>
    </xf>
    <xf numFmtId="164" fontId="28" fillId="4" borderId="29" xfId="0" applyNumberFormat="1" applyFont="1" applyFill="1" applyBorder="1" applyAlignment="1">
      <alignment horizontal="center" vertical="center" wrapText="1" shrinkToFit="1"/>
      <protection locked="1" hidden="1"/>
    </xf>
    <xf numFmtId="0" fontId="28" fillId="4" borderId="31" xfId="0" applyFont="1" applyFill="1" applyBorder="1" applyAlignment="1">
      <alignment horizontal="center" vertical="center" shrinkToFit="1"/>
      <protection locked="1" hidden="1"/>
    </xf>
    <xf numFmtId="0" fontId="28" fillId="4" borderId="29" xfId="0" applyFont="1" applyFill="1" applyBorder="1" applyAlignment="1">
      <alignment horizontal="center" vertical="center" shrinkToFit="1"/>
      <protection locked="1" hidden="1"/>
    </xf>
    <xf numFmtId="0" fontId="28" fillId="4" borderId="30" xfId="0" applyFont="1" applyFill="1" applyBorder="1" applyAlignment="1">
      <alignment horizontal="center" vertical="center" shrinkToFit="1"/>
      <protection locked="1" hidden="1"/>
    </xf>
    <xf numFmtId="0" fontId="28" fillId="4" borderId="14" xfId="0" applyFont="1" applyFill="1" applyBorder="1" applyAlignment="1">
      <alignment horizontal="center" vertical="center" shrinkToFit="1"/>
      <protection locked="1" hidden="1"/>
    </xf>
    <xf numFmtId="0" fontId="28" fillId="4" borderId="29" xfId="0" applyFont="1" applyFill="1" applyBorder="1" applyAlignment="1">
      <alignment horizontal="center" vertical="center" shrinkToFit="1"/>
      <protection locked="0" hidden="0"/>
    </xf>
    <xf numFmtId="1" fontId="45" fillId="4" borderId="29" xfId="0" applyNumberFormat="1" applyFont="1" applyFill="1" applyBorder="1" applyAlignment="1">
      <alignment horizontal="center" vertical="center" shrinkToFit="1"/>
      <protection locked="1" hidden="1"/>
    </xf>
    <xf numFmtId="0" fontId="46" fillId="4" borderId="29" xfId="0" applyFont="1" applyFill="1" applyBorder="1" applyAlignment="1">
      <alignment horizontal="center" vertical="center" wrapText="1" shrinkToFit="1"/>
      <protection locked="0" hidden="0"/>
    </xf>
    <xf numFmtId="0" fontId="47" fillId="4" borderId="29" xfId="0" applyFont="1" applyFill="1" applyBorder="1" applyAlignment="1">
      <alignment horizontal="center" vertical="center" wrapText="1" shrinkToFit="1"/>
      <protection locked="0" hidden="0"/>
    </xf>
    <xf numFmtId="0" fontId="48" fillId="0" borderId="0" xfId="0" applyFont="1" applyAlignment="1">
      <alignment vertical="top" wrapText="1" readingOrder="1"/>
      <protection locked="1" hidden="1"/>
    </xf>
    <xf numFmtId="0" fontId="1" fillId="0" borderId="0" xfId="0" applyAlignment="1">
      <alignment vertical="bottom"/>
      <protection locked="1" hidden="1"/>
    </xf>
    <xf numFmtId="0" fontId="28" fillId="0" borderId="0" xfId="0" applyFont="1" applyAlignment="1">
      <alignment vertical="top" shrinkToFit="1"/>
      <protection locked="1" hidden="1"/>
    </xf>
    <xf numFmtId="1" fontId="28" fillId="0" borderId="14" xfId="0" applyNumberFormat="1" applyFont="1" applyFill="1" applyBorder="1" applyAlignment="1" quotePrefix="1">
      <alignment horizontal="center" vertical="center" shrinkToFit="1"/>
      <protection locked="0" hidden="0"/>
    </xf>
    <xf numFmtId="0" fontId="46" fillId="4" borderId="14" xfId="0" applyFont="1" applyFill="1" applyBorder="1" applyAlignment="1">
      <alignment horizontal="center" vertical="center" wrapText="1" shrinkToFit="1"/>
      <protection locked="0" hidden="0"/>
    </xf>
    <xf numFmtId="14" fontId="28" fillId="0" borderId="0" xfId="0" applyNumberFormat="1" applyFont="1" applyAlignment="1">
      <alignment vertical="top" shrinkToFit="1"/>
      <protection locked="1" hidden="1"/>
    </xf>
    <xf numFmtId="0" fontId="1" fillId="0" borderId="0" xfId="0" applyAlignment="1">
      <alignment vertical="bottom"/>
      <protection locked="1" hidden="1"/>
    </xf>
    <xf numFmtId="0" fontId="44" fillId="4" borderId="32" xfId="0" applyFont="1" applyFill="1" applyBorder="1" applyAlignment="1">
      <alignment horizontal="center" vertical="center" shrinkToFit="1"/>
      <protection locked="1" hidden="1"/>
    </xf>
    <xf numFmtId="0" fontId="44" fillId="4" borderId="33" xfId="0" applyFont="1" applyFill="1" applyBorder="1" applyAlignment="1">
      <alignment horizontal="center" vertical="center" shrinkToFit="1"/>
      <protection locked="1" hidden="1"/>
    </xf>
    <xf numFmtId="0" fontId="49" fillId="4" borderId="14" xfId="0" applyFont="1" applyFill="1" applyBorder="1" applyAlignment="1">
      <alignment horizontal="center" vertical="center" shrinkToFit="1"/>
      <protection locked="1" hidden="1"/>
    </xf>
    <xf numFmtId="0" fontId="50" fillId="4" borderId="14" xfId="0" applyFont="1" applyFill="1" applyBorder="1" applyAlignment="1">
      <alignment horizontal="center" vertical="center" shrinkToFit="1"/>
      <protection locked="1" hidden="1"/>
    </xf>
    <xf numFmtId="0" fontId="44" fillId="4" borderId="14" xfId="0" applyFont="1" applyFill="1" applyBorder="1" applyAlignment="1">
      <alignment horizontal="center" vertical="center" shrinkToFit="1" textRotation="90"/>
      <protection locked="1" hidden="1"/>
    </xf>
    <xf numFmtId="0" fontId="48" fillId="0" borderId="0" xfId="0" applyFont="1" applyAlignment="1">
      <alignment horizontal="center" vertical="top" wrapText="1" readingOrder="1"/>
      <protection locked="1" hidden="1"/>
    </xf>
    <xf numFmtId="0" fontId="1" fillId="0" borderId="0" xfId="0" applyAlignment="1">
      <alignment vertical="bottom"/>
      <protection locked="1" hidden="1"/>
    </xf>
    <xf numFmtId="0" fontId="44" fillId="4" borderId="0" xfId="0" applyFont="1" applyFill="1" applyBorder="1" applyAlignment="1">
      <alignment horizontal="center" vertical="center" shrinkToFit="1"/>
      <protection locked="1" hidden="1"/>
    </xf>
    <xf numFmtId="0" fontId="49" fillId="4" borderId="0" xfId="0" applyFont="1" applyFill="1" applyBorder="1" applyAlignment="1">
      <alignment horizontal="center" vertical="center" shrinkToFit="1"/>
      <protection locked="1" hidden="1"/>
    </xf>
    <xf numFmtId="0" fontId="41" fillId="0" borderId="34" xfId="0" applyFont="1" applyBorder="1" applyAlignment="1">
      <alignment horizontal="center" vertical="center"/>
      <protection locked="1" hidden="1"/>
    </xf>
    <xf numFmtId="0" fontId="51" fillId="4" borderId="34" xfId="0" applyFont="1" applyFill="1" applyBorder="1" applyAlignment="1">
      <alignment horizontal="left" vertical="center" shrinkToFit="1"/>
      <protection locked="1" hidden="1"/>
    </xf>
    <xf numFmtId="0" fontId="44" fillId="4" borderId="0" xfId="0" applyFont="1" applyFill="1" applyBorder="1" applyAlignment="1">
      <alignment horizontal="center" vertical="center" shrinkToFit="1" textRotation="90"/>
      <protection locked="1" hidden="1"/>
    </xf>
    <xf numFmtId="0" fontId="9" fillId="0" borderId="0" xfId="0" applyFont="1" applyBorder="1" applyAlignment="1">
      <alignment horizontal="center" vertical="center"/>
      <protection locked="1" hidden="1"/>
    </xf>
    <xf numFmtId="0" fontId="52" fillId="0" borderId="0" xfId="0" applyFont="1" applyAlignment="1">
      <alignment vertical="bottom"/>
      <protection locked="1" hidden="1"/>
    </xf>
    <xf numFmtId="0" fontId="53" fillId="0" borderId="0" xfId="0" applyFont="1" applyAlignment="1">
      <alignment vertical="bottom"/>
      <protection locked="1" hidden="1"/>
    </xf>
    <xf numFmtId="0" fontId="53" fillId="0" borderId="0" xfId="0" applyFont="1" applyAlignment="1">
      <alignment horizontal="center" vertical="bottom"/>
      <protection locked="0" hidden="0"/>
    </xf>
    <xf numFmtId="0" fontId="53" fillId="0" borderId="0" xfId="0" applyFont="1" applyAlignment="1">
      <alignment horizontal="center" vertical="bottom"/>
      <protection locked="1" hidden="1"/>
    </xf>
    <xf numFmtId="0" fontId="1" fillId="0" borderId="0" xfId="0" applyAlignment="1">
      <alignment horizontal="center" vertical="bottom"/>
      <protection locked="0" hidden="0"/>
    </xf>
    <xf numFmtId="0" fontId="54" fillId="0" borderId="0" xfId="0" applyFont="1" applyBorder="1" applyAlignment="1">
      <alignment horizontal="center" vertical="center"/>
      <protection locked="1" hidden="1"/>
    </xf>
    <xf numFmtId="0" fontId="55" fillId="0" borderId="0" xfId="0" applyFont="1" applyAlignment="1">
      <alignment horizontal="left" vertical="top"/>
      <protection locked="1" hidden="1"/>
    </xf>
    <xf numFmtId="0" fontId="52" fillId="0" borderId="0" xfId="0" applyFont="1" applyAlignment="1">
      <alignment horizontal="left" vertical="top"/>
      <protection locked="1" hidden="1"/>
    </xf>
    <xf numFmtId="0" fontId="50" fillId="4" borderId="0" xfId="0" applyFont="1" applyFill="1" applyBorder="1" applyAlignment="1">
      <alignment horizontal="center" vertical="center" shrinkToFit="1"/>
      <protection locked="1" hidden="1"/>
    </xf>
    <xf numFmtId="0" fontId="53" fillId="0" borderId="0" xfId="0" applyFont="1" applyAlignment="1">
      <alignment horizontal="right" vertical="center"/>
      <protection locked="1" hidden="1"/>
    </xf>
    <xf numFmtId="0" fontId="56" fillId="0" borderId="0" xfId="0" applyFont="1" applyAlignment="1">
      <alignment horizontal="left" vertical="center"/>
      <protection locked="1" hidden="1"/>
    </xf>
    <xf numFmtId="0" fontId="53" fillId="0" borderId="0" xfId="0" applyFont="1" applyAlignment="1">
      <alignment horizontal="right" vertical="bottom"/>
      <protection locked="1" hidden="1"/>
    </xf>
    <xf numFmtId="0" fontId="55" fillId="0" borderId="0" xfId="0" applyFont="1" applyAlignment="1">
      <alignment horizontal="left" vertical="center"/>
      <protection locked="1" hidden="1"/>
    </xf>
    <xf numFmtId="0" fontId="18" fillId="0" borderId="0" xfId="0" applyFont="1" applyAlignment="1">
      <alignment horizontal="left" vertical="center"/>
      <protection locked="1" hidden="1"/>
    </xf>
    <xf numFmtId="0" fontId="57" fillId="4" borderId="0" xfId="0" applyFont="1" applyFill="1" applyBorder="1" applyAlignment="1">
      <alignment horizontal="center" vertical="center" shrinkToFit="1"/>
      <protection locked="1" hidden="1"/>
    </xf>
    <xf numFmtId="0" fontId="55" fillId="0" borderId="0" xfId="0" applyFont="1">
      <alignment vertical="center"/>
      <protection locked="1" hidden="1"/>
    </xf>
    <xf numFmtId="0" fontId="18" fillId="0" borderId="0" xfId="0" applyFont="1" applyAlignment="1">
      <alignment horizontal="left" vertical="center"/>
      <protection locked="1" hidden="1"/>
    </xf>
    <xf numFmtId="0" fontId="58" fillId="0" borderId="0" xfId="0" applyFont="1" applyBorder="1" applyAlignment="1">
      <alignment horizontal="center" vertical="center" wrapText="1"/>
      <protection locked="1" hidden="1"/>
    </xf>
    <xf numFmtId="0" fontId="55" fillId="0" borderId="0" xfId="0" applyFont="1" applyAlignment="1">
      <alignment horizontal="left" vertical="center"/>
      <protection locked="1" hidden="1"/>
    </xf>
    <xf numFmtId="0" fontId="59" fillId="0" borderId="0" xfId="0" applyFont="1" applyAlignment="1">
      <alignment vertical="bottom"/>
      <protection locked="1" hidden="1"/>
    </xf>
    <xf numFmtId="0" fontId="52" fillId="0" borderId="0" xfId="0" applyFont="1" applyAlignment="1">
      <alignment vertical="bottom"/>
      <protection locked="1" hidden="1"/>
    </xf>
    <xf numFmtId="0" fontId="18" fillId="0" borderId="0" xfId="0" applyFont="1" applyAlignment="1">
      <alignment vertical="bottom"/>
      <protection locked="1" hidden="1"/>
    </xf>
    <xf numFmtId="0" fontId="28" fillId="4" borderId="0" xfId="0" applyFont="1" applyFill="1" applyAlignment="1">
      <alignment vertical="center" shrinkToFit="1"/>
      <protection locked="1" hidden="1"/>
    </xf>
    <xf numFmtId="0" fontId="54" fillId="0" borderId="0" xfId="0" applyFont="1" applyBorder="1">
      <alignment vertical="center"/>
      <protection locked="1" hidden="1"/>
    </xf>
    <xf numFmtId="0" fontId="39" fillId="4" borderId="0" xfId="0" applyFont="1" applyFill="1" applyAlignment="1">
      <alignment horizontal="right" vertical="center"/>
      <protection locked="1" hidden="1"/>
    </xf>
    <xf numFmtId="0" fontId="1" fillId="0" borderId="0" xfId="0" applyAlignment="1">
      <alignment horizontal="center" vertical="center"/>
    </xf>
    <xf numFmtId="0" fontId="60" fillId="0" borderId="22" xfId="0" applyFont="1" applyBorder="1" applyAlignment="1">
      <alignment horizontal="center" vertical="center"/>
      <protection locked="1" hidden="1"/>
    </xf>
    <xf numFmtId="0" fontId="60" fillId="0" borderId="23" xfId="0" applyFont="1" applyBorder="1" applyAlignment="1">
      <alignment horizontal="center" vertical="center"/>
      <protection locked="1" hidden="1"/>
    </xf>
    <xf numFmtId="0" fontId="60" fillId="0" borderId="24" xfId="0" applyFont="1" applyBorder="1" applyAlignment="1">
      <alignment horizontal="center" vertical="center"/>
      <protection locked="1" hidden="1"/>
    </xf>
    <xf numFmtId="0" fontId="1" fillId="0" borderId="0" xfId="0" applyAlignment="1">
      <alignment vertical="top"/>
    </xf>
    <xf numFmtId="0" fontId="24" fillId="0" borderId="35" xfId="0" applyFont="1" applyBorder="1">
      <alignment vertical="center"/>
      <protection locked="0" hidden="0"/>
    </xf>
    <xf numFmtId="0" fontId="1" fillId="0" borderId="0" xfId="0" applyBorder="1" applyAlignment="1">
      <alignment vertical="top"/>
      <protection locked="0" hidden="0"/>
    </xf>
    <xf numFmtId="0" fontId="24" fillId="0" borderId="0" xfId="0" applyFont="1" applyBorder="1">
      <alignment vertical="center"/>
      <protection locked="0" hidden="0"/>
    </xf>
    <xf numFmtId="0" fontId="1" fillId="0" borderId="36" xfId="0" applyBorder="1" applyAlignment="1">
      <alignment vertical="top"/>
      <protection locked="0" hidden="0"/>
    </xf>
    <xf numFmtId="0" fontId="1" fillId="0" borderId="0" xfId="0" applyAlignment="1">
      <alignment horizontal="center" vertical="top"/>
    </xf>
    <xf numFmtId="0" fontId="25" fillId="0" borderId="35" xfId="0" applyFont="1" applyBorder="1" applyAlignment="1">
      <alignment horizontal="center" vertical="center"/>
      <protection locked="1" hidden="1"/>
    </xf>
    <xf numFmtId="0" fontId="25" fillId="0" borderId="0" xfId="0" applyFont="1" applyBorder="1" applyAlignment="1">
      <alignment horizontal="center" vertical="center"/>
      <protection locked="1" hidden="1"/>
    </xf>
    <xf numFmtId="0" fontId="25" fillId="0" borderId="36" xfId="0" applyFont="1" applyBorder="1" applyAlignment="1">
      <alignment horizontal="center" vertical="center"/>
      <protection locked="1" hidden="1"/>
    </xf>
    <xf numFmtId="0" fontId="24" fillId="0" borderId="37" xfId="0" applyFont="1" applyBorder="1" applyAlignment="1">
      <alignment horizontal="justify" vertical="justify" wrapText="1"/>
      <protection locked="0" hidden="0"/>
    </xf>
    <xf numFmtId="0" fontId="24" fillId="0" borderId="28" xfId="0" applyFont="1" applyBorder="1" applyAlignment="1">
      <alignment horizontal="justify" vertical="justify" wrapText="1"/>
      <protection locked="0" hidden="0"/>
    </xf>
    <xf numFmtId="0" fontId="24" fillId="0" borderId="38" xfId="0" applyFont="1" applyBorder="1" applyAlignment="1">
      <alignment horizontal="justify" vertical="justify" wrapText="1"/>
      <protection locked="0" hidden="0"/>
    </xf>
    <xf numFmtId="0" fontId="1" fillId="0" borderId="0" xfId="0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  <protection locked="1" hidden="1"/>
    </xf>
    <xf numFmtId="0" fontId="19" fillId="0" borderId="14" xfId="0" applyFont="1" applyBorder="1" applyAlignment="1">
      <alignment horizontal="center" vertical="center" wrapText="1"/>
      <protection locked="1" hidden="1"/>
    </xf>
    <xf numFmtId="0" fontId="19" fillId="0" borderId="40" xfId="0" applyFont="1" applyBorder="1" applyAlignment="1">
      <alignment horizontal="center" vertical="center" wrapText="1"/>
      <protection locked="1" hidden="1"/>
    </xf>
    <xf numFmtId="0" fontId="61" fillId="0" borderId="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  <protection locked="1" hidden="1"/>
    </xf>
    <xf numFmtId="0" fontId="19" fillId="0" borderId="30" xfId="0" applyFont="1" applyBorder="1" applyAlignment="1">
      <alignment horizontal="center" vertical="center" wrapText="1"/>
      <protection locked="1" hidden="1"/>
    </xf>
    <xf numFmtId="0" fontId="1" fillId="0" borderId="42" xfId="0" applyBorder="1" applyAlignment="1">
      <alignment horizontal="center" vertical="center"/>
      <protection locked="1" hidden="1"/>
    </xf>
    <xf numFmtId="0" fontId="1" fillId="0" borderId="14" xfId="0" applyBorder="1" applyAlignment="1">
      <alignment horizontal="left" vertical="center"/>
      <protection locked="0" hidden="1"/>
    </xf>
    <xf numFmtId="0" fontId="1" fillId="0" borderId="14" xfId="0" applyBorder="1" applyAlignment="1">
      <alignment horizontal="center" vertical="center"/>
      <protection locked="0" hidden="1"/>
    </xf>
    <xf numFmtId="165" fontId="1" fillId="0" borderId="14" xfId="0" applyNumberFormat="1" applyBorder="1" applyAlignment="1">
      <alignment horizontal="center" vertical="center"/>
      <protection locked="0" hidden="1"/>
    </xf>
    <xf numFmtId="2" fontId="62" fillId="4" borderId="40" xfId="0" applyNumberFormat="1" applyFont="1" applyFill="1" applyBorder="1" applyAlignment="1">
      <alignment horizontal="center" vertical="center"/>
      <protection locked="0" hidden="1"/>
    </xf>
    <xf numFmtId="0" fontId="61" fillId="0" borderId="0" xfId="0" applyFont="1" applyFill="1" applyBorder="1" applyAlignment="1">
      <alignment horizontal="center" vertical="center"/>
      <protection locked="0" hidden="0"/>
    </xf>
    <xf numFmtId="0" fontId="1" fillId="0" borderId="35" xfId="0" applyBorder="1" applyAlignment="1">
      <alignment vertical="bottom"/>
      <protection locked="0" hidden="0"/>
    </xf>
    <xf numFmtId="0" fontId="1" fillId="0" borderId="0" xfId="0" applyBorder="1" applyAlignment="1">
      <alignment vertical="bottom"/>
      <protection locked="0" hidden="0"/>
    </xf>
    <xf numFmtId="0" fontId="1" fillId="0" borderId="36" xfId="0" applyBorder="1" applyAlignment="1">
      <alignment vertical="bottom"/>
      <protection locked="0" hidden="0"/>
    </xf>
    <xf numFmtId="0" fontId="24" fillId="0" borderId="0" xfId="0" applyFont="1" applyBorder="1">
      <alignment vertical="center"/>
      <protection locked="1" hidden="1"/>
    </xf>
    <xf numFmtId="0" fontId="24" fillId="0" borderId="0" xfId="0" applyFont="1" applyBorder="1" applyAlignment="1">
      <alignment horizontal="center" vertical="center"/>
      <protection locked="1" hidden="1"/>
    </xf>
    <xf numFmtId="0" fontId="24" fillId="0" borderId="36" xfId="0" applyFont="1" applyBorder="1" applyAlignment="1">
      <alignment horizontal="center" vertical="center"/>
      <protection locked="1" hidden="1"/>
    </xf>
    <xf numFmtId="0" fontId="1" fillId="0" borderId="0" xfId="0" applyFont="1" applyBorder="1" applyAlignment="1">
      <alignment vertical="bottom"/>
      <protection locked="0" hidden="0"/>
    </xf>
    <xf numFmtId="0" fontId="63" fillId="0" borderId="0" xfId="0" applyFont="1" applyBorder="1" applyAlignment="1">
      <alignment horizontal="center" vertical="bottom"/>
      <protection locked="0" hidden="0"/>
    </xf>
    <xf numFmtId="0" fontId="63" fillId="0" borderId="36" xfId="0" applyFont="1" applyBorder="1" applyAlignment="1">
      <alignment horizontal="center" vertical="bottom"/>
      <protection locked="0" hidden="0"/>
    </xf>
    <xf numFmtId="0" fontId="24" fillId="0" borderId="35" xfId="0" applyFont="1" applyBorder="1" applyAlignment="1">
      <alignment horizontal="left" vertical="center"/>
      <protection locked="1" hidden="1"/>
    </xf>
    <xf numFmtId="0" fontId="24" fillId="0" borderId="0" xfId="0" applyFont="1" applyBorder="1" applyAlignment="1">
      <alignment horizontal="left" vertical="center"/>
      <protection locked="1" hidden="1"/>
    </xf>
    <xf numFmtId="0" fontId="53" fillId="0" borderId="0" xfId="0" applyFont="1" applyBorder="1" applyAlignment="1">
      <alignment horizontal="left" vertical="center"/>
      <protection locked="0" hidden="0"/>
    </xf>
    <xf numFmtId="0" fontId="24" fillId="0" borderId="35" xfId="0" applyFont="1" applyBorder="1" applyAlignment="1">
      <alignment horizontal="left" vertical="center"/>
      <protection locked="0" hidden="0"/>
    </xf>
    <xf numFmtId="0" fontId="24" fillId="0" borderId="0" xfId="0" applyFont="1" applyBorder="1" applyAlignment="1">
      <alignment horizontal="left" vertical="center"/>
      <protection locked="0" hidden="0"/>
    </xf>
    <xf numFmtId="0" fontId="63" fillId="0" borderId="0" xfId="0" applyFont="1" applyBorder="1">
      <alignment vertical="center"/>
      <protection locked="1" hidden="1"/>
    </xf>
    <xf numFmtId="0" fontId="1" fillId="0" borderId="35" xfId="0" applyBorder="1" applyAlignment="1">
      <alignment horizontal="left" vertical="center"/>
      <protection locked="0" hidden="0"/>
    </xf>
    <xf numFmtId="0" fontId="1" fillId="0" borderId="0" xfId="0" applyBorder="1" applyAlignment="1">
      <alignment horizontal="left" vertical="center"/>
      <protection locked="0" hidden="0"/>
    </xf>
    <xf numFmtId="0" fontId="1" fillId="0" borderId="25" xfId="0" applyBorder="1" applyAlignment="1">
      <alignment vertical="bottom"/>
      <protection locked="0" hidden="0"/>
    </xf>
    <xf numFmtId="0" fontId="1" fillId="0" borderId="26" xfId="0" applyBorder="1" applyAlignment="1">
      <alignment vertical="bottom"/>
      <protection locked="0" hidden="0"/>
    </xf>
    <xf numFmtId="0" fontId="63" fillId="0" borderId="26" xfId="0" applyFont="1" applyBorder="1">
      <alignment vertical="center"/>
      <protection locked="1" hidden="1"/>
    </xf>
    <xf numFmtId="0" fontId="63" fillId="0" borderId="27" xfId="0" applyFont="1" applyBorder="1">
      <alignment vertical="center"/>
      <protection locked="1" hidden="1"/>
    </xf>
  </cellXfs>
  <cellStyles count="1">
    <cellStyle name="常规" xfId="0" builtinId="0"/>
  </cellStyles>
  <dxfs count="4">
    <dxf>
      <font>
        <sz val="11"/>
        <color rgb="FFFFFFFF"/>
      </font>
    </dxf>
    <dxf>
      <font>
        <sz val="11"/>
        <color rgb="FFFFFFFF"/>
      </font>
    </dxf>
    <dxf>
      <font>
        <sz val="11"/>
        <color rgb="FFFFFFFF"/>
      </font>
    </dxf>
    <dxf>
      <font>
        <sz val="11"/>
        <color rgb="FFFFFFFF"/>
      </font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www.wps.cn/officeDocument/2020/cellImage" Target="cellimages.xml"/><Relationship Id="rId9" Type="http://schemas.openxmlformats.org/officeDocument/2006/relationships/sharedStrings" Target="sharedStrings.xml"/><Relationship Id="rId10" Type="http://schemas.openxmlformats.org/officeDocument/2006/relationships/styles" Target="styles.xml"/><Relationship Id="rId11" Type="http://schemas.openxmlformats.org/officeDocument/2006/relationships/theme" Target="theme/theme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446899</xdr:colOff>
      <xdr:row>0</xdr:row>
      <xdr:rowOff>75009</xdr:rowOff>
    </xdr:from>
    <xdr:to>
      <xdr:col>14</xdr:col>
      <xdr:colOff>294979</xdr:colOff>
      <xdr:row>5</xdr:row>
      <xdr:rowOff>253751</xdr:rowOff>
    </xdr:to>
    <xdr:pic>
      <xdr:nvPicPr>
        <xdr:cNvPr id="2" name="Picture 6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649200" y="85725"/>
          <a:ext cx="1485900" cy="13906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62992</xdr:colOff>
      <xdr:row>43</xdr:row>
      <xdr:rowOff>126503</xdr:rowOff>
    </xdr:from>
    <xdr:to>
      <xdr:col>1</xdr:col>
      <xdr:colOff>367155</xdr:colOff>
      <xdr:row>45</xdr:row>
      <xdr:rowOff>75902</xdr:rowOff>
    </xdr:to>
    <xdr:sp macro="" textlink="">
      <xdr:nvSpPr>
        <xdr:cNvPr id="2" name="rect"/>
        <xdr:cNvSpPr/>
      </xdr:nvSpPr>
      <xdr:spPr>
        <a:xfrm>
          <a:off x="377825" y="12566650"/>
          <a:ext cx="304800" cy="330199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INCOME%2520TAX%2520SOFTWARE%25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30243.0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12000.0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rgb="FFFFC000"/>
  </sheetPr>
  <dimension ref="A1:AJ23"/>
  <sheetViews>
    <sheetView tabSelected="1" workbookViewId="0" topLeftCell="K15" showGridLines="0">
      <selection activeCell="N20" sqref="N20"/>
    </sheetView>
  </sheetViews>
  <sheetFormatPr defaultRowHeight="15.0" defaultColWidth="0" zeroHeight="1"/>
  <cols>
    <col min="1" max="1" hidden="1" customWidth="1" width="6.75" style="1"/>
    <col min="2" max="2" customWidth="1" width="9.0" style="1"/>
    <col min="3" max="3" customWidth="1" width="20.875" style="1"/>
    <col min="4" max="4" customWidth="1" width="22.625" style="1"/>
    <col min="5" max="5" customWidth="1" width="13.125" style="1"/>
    <col min="6" max="6" customWidth="1" width="24.0" style="1"/>
    <col min="7" max="7" customWidth="1" width="11.625" style="1"/>
    <col min="8" max="8" customWidth="1" width="11.75" style="1"/>
    <col min="9" max="9" customWidth="1" width="9.25" style="1"/>
    <col min="10" max="10" customWidth="1" width="8.625" style="1"/>
    <col min="11" max="11" customWidth="1" width="11.125" style="1"/>
    <col min="12" max="12" customWidth="1" width="10.5" style="1"/>
    <col min="13" max="13" customWidth="1" width="11.25" style="1"/>
    <col min="14" max="14" customWidth="1" width="10.25" style="1"/>
    <col min="15" max="15" customWidth="1" width="8.5" style="1"/>
    <col min="16" max="16" customWidth="1" width="14.0" style="2"/>
    <col min="17" max="17" customWidth="1" width="12.625" style="2"/>
    <col min="18" max="18" customWidth="1" width="12.625" style="3"/>
    <col min="19" max="19" customWidth="1" width="16.5" style="3"/>
    <col min="20" max="20" customWidth="1" width="12.625" style="3"/>
    <col min="21" max="21" customWidth="1" width="10.5" style="1"/>
    <col min="22" max="23" customWidth="1" width="9.0" style="1"/>
    <col min="24" max="16384" hidden="1" customWidth="0" width="9.0" style="1"/>
  </cols>
  <sheetData>
    <row r="1" spans="8:8" ht="27.0" customHeight="1">
      <c r="B1" s="4"/>
      <c r="C1" s="4"/>
      <c r="D1" s="4"/>
      <c r="E1" s="5" t="s">
        <v>66</v>
      </c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8:8" ht="15.0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8:8" ht="20.25">
      <c r="B3" s="4"/>
      <c r="C3" s="6" t="s">
        <v>48</v>
      </c>
      <c r="D3" s="7" t="s">
        <v>68</v>
      </c>
      <c r="E3" s="7"/>
      <c r="F3" s="7"/>
      <c r="G3" s="7"/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8:8" ht="18.75">
      <c r="B4" s="4"/>
      <c r="C4" s="8" t="s">
        <v>47</v>
      </c>
      <c r="D4" s="9" t="s">
        <v>67</v>
      </c>
      <c r="E4" s="9"/>
      <c r="F4" s="9"/>
      <c r="G4" s="9"/>
      <c r="H4" s="9"/>
      <c r="I4" s="9"/>
      <c r="J4" s="9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8:8" ht="15.0"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8:8" ht="23.25" customHeight="1">
      <c r="B6" s="4"/>
      <c r="C6" s="6" t="s">
        <v>60</v>
      </c>
      <c r="D6" s="11" t="s">
        <v>69</v>
      </c>
      <c r="E6" s="11"/>
      <c r="F6" s="12" t="s">
        <v>49</v>
      </c>
      <c r="G6" s="11" t="s">
        <v>70</v>
      </c>
      <c r="H6" s="11"/>
      <c r="I6" s="13" t="s">
        <v>86</v>
      </c>
      <c r="J6" s="14"/>
      <c r="K6" s="15">
        <v>8.0</v>
      </c>
      <c r="L6" s="16" t="s">
        <v>89</v>
      </c>
      <c r="M6" s="4"/>
      <c r="N6" s="4"/>
      <c r="O6" s="4"/>
      <c r="P6" s="4"/>
      <c r="Q6" s="4"/>
      <c r="R6" s="4"/>
      <c r="S6" s="4"/>
      <c r="T6" s="4"/>
      <c r="U6" s="4"/>
    </row>
    <row r="7" spans="8:8" ht="18.75">
      <c r="B7" s="4"/>
      <c r="C7" s="8" t="s">
        <v>61</v>
      </c>
      <c r="D7" s="17" t="s">
        <v>72</v>
      </c>
      <c r="E7" s="17"/>
      <c r="F7" s="18" t="s">
        <v>50</v>
      </c>
      <c r="G7" s="17" t="s">
        <v>71</v>
      </c>
      <c r="H7" s="17"/>
      <c r="I7" s="19" t="s">
        <v>87</v>
      </c>
      <c r="J7" s="20"/>
      <c r="K7" s="15"/>
      <c r="L7" s="16"/>
      <c r="M7" s="21" t="s">
        <v>100</v>
      </c>
      <c r="N7" s="21"/>
      <c r="O7" s="21"/>
      <c r="P7" s="22"/>
      <c r="Q7" s="22"/>
      <c r="R7" s="23"/>
      <c r="S7" s="23"/>
      <c r="T7" s="23"/>
      <c r="U7" s="4"/>
    </row>
    <row r="8" spans="8:8" ht="24.0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8:8" ht="66.0" customHeight="1">
      <c r="B9" s="24" t="s">
        <v>24</v>
      </c>
      <c r="C9" s="25" t="s">
        <v>25</v>
      </c>
      <c r="D9" s="26" t="s">
        <v>26</v>
      </c>
      <c r="E9" s="26" t="s">
        <v>27</v>
      </c>
      <c r="F9" s="26" t="s">
        <v>28</v>
      </c>
      <c r="G9" s="26" t="s">
        <v>29</v>
      </c>
      <c r="H9" s="26" t="s">
        <v>30</v>
      </c>
      <c r="I9" s="26" t="s">
        <v>64</v>
      </c>
      <c r="J9" s="26" t="s">
        <v>36</v>
      </c>
      <c r="K9" s="26" t="s">
        <v>51</v>
      </c>
      <c r="L9" s="26" t="s">
        <v>52</v>
      </c>
      <c r="M9" s="26" t="s">
        <v>31</v>
      </c>
      <c r="N9" s="27" t="s">
        <v>84</v>
      </c>
      <c r="O9" s="28" t="s">
        <v>88</v>
      </c>
      <c r="P9" s="28" t="s">
        <v>104</v>
      </c>
      <c r="Q9" s="28" t="s">
        <v>106</v>
      </c>
      <c r="R9" s="28" t="s">
        <v>116</v>
      </c>
      <c r="S9" s="28" t="s">
        <v>112</v>
      </c>
      <c r="T9" s="29" t="s">
        <v>114</v>
      </c>
      <c r="U9" s="4"/>
    </row>
    <row r="10" spans="8:8" s="30" ht="67.5" customFormat="1" customHeight="1">
      <c r="B10" s="31" t="s">
        <v>22</v>
      </c>
      <c r="C10" s="32" t="s">
        <v>55</v>
      </c>
      <c r="D10" s="32" t="s">
        <v>56</v>
      </c>
      <c r="E10" s="32" t="s">
        <v>57</v>
      </c>
      <c r="F10" s="32" t="s">
        <v>58</v>
      </c>
      <c r="G10" s="32" t="s">
        <v>59</v>
      </c>
      <c r="H10" s="32" t="s">
        <v>62</v>
      </c>
      <c r="I10" s="32" t="s">
        <v>63</v>
      </c>
      <c r="J10" s="32" t="s">
        <v>65</v>
      </c>
      <c r="K10" s="32" t="s">
        <v>53</v>
      </c>
      <c r="L10" s="32" t="s">
        <v>54</v>
      </c>
      <c r="M10" s="32" t="s">
        <v>74</v>
      </c>
      <c r="N10" s="33" t="s">
        <v>85</v>
      </c>
      <c r="O10" s="32" t="s">
        <v>90</v>
      </c>
      <c r="P10" s="32" t="s">
        <v>105</v>
      </c>
      <c r="Q10" s="32" t="s">
        <v>117</v>
      </c>
      <c r="R10" s="32" t="s">
        <v>118</v>
      </c>
      <c r="S10" s="32" t="s">
        <v>113</v>
      </c>
      <c r="T10" s="34" t="s">
        <v>115</v>
      </c>
      <c r="U10" s="35"/>
    </row>
    <row r="11" spans="8:8" ht="30.95" customHeight="1">
      <c r="A11" s="36">
        <f>IF(OR(LEN(C11)&gt;=2,D11&gt;=2,E11&gt;=2,G11&gt;=2,H11&gt;=2,I11&gt;=2,J11&gt;=2),1,0)</f>
        <v>1.0</v>
      </c>
      <c r="B11" s="37">
        <f>IF(A11=0,"",A11)</f>
        <v>1.0</v>
      </c>
      <c r="C11" s="38" t="s">
        <v>98</v>
      </c>
      <c r="D11" s="39" t="s">
        <v>73</v>
      </c>
      <c r="E11" s="40">
        <v>31778.0</v>
      </c>
      <c r="F11" s="38" t="s">
        <v>101</v>
      </c>
      <c r="G11" s="40">
        <v>43372.0</v>
      </c>
      <c r="H11" s="40">
        <v>44086.0</v>
      </c>
      <c r="I11" s="41">
        <v>10.0</v>
      </c>
      <c r="J11" s="42">
        <v>33800.0</v>
      </c>
      <c r="K11" s="43">
        <v>44075.0</v>
      </c>
      <c r="L11" s="43">
        <v>44409.0</v>
      </c>
      <c r="M11" s="40">
        <v>44378.0</v>
      </c>
      <c r="N11" s="42">
        <v>23700.0</v>
      </c>
      <c r="O11" s="44"/>
      <c r="P11" s="44"/>
      <c r="Q11" s="42"/>
      <c r="R11" s="42"/>
      <c r="S11" s="44"/>
      <c r="T11" s="45"/>
      <c r="U11" s="4"/>
      <c r="X11" s="46"/>
      <c r="AI11" s="47">
        <v>44075.0</v>
      </c>
    </row>
    <row r="12" spans="8:8" ht="30.95" customHeight="1">
      <c r="A12" s="36">
        <f>_xlfn.IFERROR(IF(OR(LEN(C12)&gt;=2,D12&gt;=2,E12&gt;=2,G12&gt;=2,H12&gt;=2,I12&gt;=2,J12&gt;=2),A11+1,0),"")</f>
        <v>2.0</v>
      </c>
      <c r="B12" s="48">
        <f t="shared" si="0" ref="B12:B20">IF(A12=0,"",A12)</f>
        <v>2.0</v>
      </c>
      <c r="C12" s="49" t="s">
        <v>108</v>
      </c>
      <c r="D12" s="50" t="s">
        <v>103</v>
      </c>
      <c r="E12" s="51">
        <v>32874.0</v>
      </c>
      <c r="F12" s="49"/>
      <c r="G12" s="51">
        <v>44105.0</v>
      </c>
      <c r="H12" s="51">
        <v>44105.0</v>
      </c>
      <c r="I12" s="52">
        <v>10.0</v>
      </c>
      <c r="J12" s="53">
        <v>33800.0</v>
      </c>
      <c r="K12" s="54">
        <v>44105.0</v>
      </c>
      <c r="L12" s="54">
        <v>44228.0</v>
      </c>
      <c r="M12" s="51">
        <v>44378.0</v>
      </c>
      <c r="N12" s="53">
        <v>23700.0</v>
      </c>
      <c r="O12" s="55"/>
      <c r="P12" s="55" t="s">
        <v>107</v>
      </c>
      <c r="Q12" s="53">
        <v>30500.0</v>
      </c>
      <c r="R12" s="53">
        <v>2200.0</v>
      </c>
      <c r="S12" s="55"/>
      <c r="T12" s="56">
        <v>2200.0</v>
      </c>
      <c r="U12" s="4"/>
      <c r="AI12" s="47">
        <v>44105.0</v>
      </c>
    </row>
    <row r="13" spans="8:8" ht="30.95" customHeight="1">
      <c r="A13" s="36">
        <f>_xlfn.IFERROR(IF(OR(LEN(C13)&gt;=2,D13&gt;=2,E13&gt;=2,G13&gt;=2,H13&gt;=2,I13&gt;=2,J13&gt;=2),A12+1,0),"")</f>
        <v>3.0</v>
      </c>
      <c r="B13" s="48">
        <f t="shared" si="0"/>
        <v>3.0</v>
      </c>
      <c r="C13" s="49" t="s">
        <v>109</v>
      </c>
      <c r="D13" s="50" t="s">
        <v>110</v>
      </c>
      <c r="E13" s="51">
        <v>31959.0</v>
      </c>
      <c r="F13" s="49"/>
      <c r="G13" s="51">
        <v>43415.0</v>
      </c>
      <c r="H13" s="51">
        <v>44146.0</v>
      </c>
      <c r="I13" s="52">
        <v>11.0</v>
      </c>
      <c r="J13" s="53">
        <v>37800.0</v>
      </c>
      <c r="K13" s="54">
        <v>44136.0</v>
      </c>
      <c r="L13" s="54">
        <v>44256.0</v>
      </c>
      <c r="M13" s="51">
        <v>44378.0</v>
      </c>
      <c r="N13" s="53">
        <v>26500.0</v>
      </c>
      <c r="O13" s="55"/>
      <c r="P13" s="55"/>
      <c r="Q13" s="53"/>
      <c r="R13" s="53"/>
      <c r="S13" s="55" t="s">
        <v>107</v>
      </c>
      <c r="T13" s="56">
        <v>3000.0</v>
      </c>
      <c r="U13" s="4"/>
      <c r="AI13" s="47">
        <v>44136.0</v>
      </c>
    </row>
    <row r="14" spans="8:8" ht="30.95" customHeight="1">
      <c r="A14" s="36">
        <f t="shared" si="1" ref="A14:A20">_xlfn.IFERROR(IF(OR(LEN(C14)&gt;=2,D14&gt;=2,E14&gt;=2,G14&gt;=2,H14&gt;=2,I14&gt;=2,J14&gt;=2),A13+1,0),"")</f>
        <v>4.0</v>
      </c>
      <c r="B14" s="48">
        <f t="shared" si="0"/>
        <v>4.0</v>
      </c>
      <c r="C14" s="49" t="s">
        <v>111</v>
      </c>
      <c r="D14" s="50" t="s">
        <v>110</v>
      </c>
      <c r="E14" s="51">
        <v>33604.0</v>
      </c>
      <c r="F14" s="49"/>
      <c r="G14" s="51">
        <v>43382.0</v>
      </c>
      <c r="H14" s="51">
        <v>44113.0</v>
      </c>
      <c r="I14" s="52">
        <v>11.0</v>
      </c>
      <c r="J14" s="53">
        <v>37800.0</v>
      </c>
      <c r="K14" s="54">
        <v>44105.0</v>
      </c>
      <c r="L14" s="54">
        <v>44287.0</v>
      </c>
      <c r="M14" s="51">
        <v>44378.0</v>
      </c>
      <c r="N14" s="53">
        <v>26500.0</v>
      </c>
      <c r="O14" s="55"/>
      <c r="P14" s="55"/>
      <c r="Q14" s="53"/>
      <c r="R14" s="53"/>
      <c r="S14" s="55"/>
      <c r="T14" s="56"/>
      <c r="U14" s="4"/>
      <c r="AI14" s="47">
        <v>44166.0</v>
      </c>
    </row>
    <row r="15" spans="8:8" ht="30.95" customHeight="1">
      <c r="A15" s="36">
        <f t="shared" si="1"/>
        <v>0.0</v>
      </c>
      <c r="B15" s="48" t="str">
        <f t="shared" si="0"/>
        <v/>
      </c>
      <c r="C15" s="49"/>
      <c r="D15" s="50"/>
      <c r="E15" s="51"/>
      <c r="F15" s="49"/>
      <c r="G15" s="51"/>
      <c r="H15" s="51"/>
      <c r="I15" s="52"/>
      <c r="J15" s="53"/>
      <c r="K15" s="54"/>
      <c r="L15" s="54"/>
      <c r="M15" s="51"/>
      <c r="N15" s="53"/>
      <c r="O15" s="55"/>
      <c r="P15" s="55"/>
      <c r="Q15" s="53"/>
      <c r="R15" s="53"/>
      <c r="S15" s="55"/>
      <c r="T15" s="56"/>
      <c r="U15" s="4"/>
      <c r="AI15" s="47">
        <v>44197.0</v>
      </c>
    </row>
    <row r="16" spans="8:8" ht="30.95" customHeight="1">
      <c r="A16" s="36">
        <f t="shared" si="1"/>
        <v>0.0</v>
      </c>
      <c r="B16" s="48" t="str">
        <f t="shared" si="0"/>
        <v/>
      </c>
      <c r="C16" s="49"/>
      <c r="D16" s="50"/>
      <c r="E16" s="51"/>
      <c r="F16" s="49"/>
      <c r="G16" s="51"/>
      <c r="H16" s="51"/>
      <c r="I16" s="52"/>
      <c r="J16" s="53"/>
      <c r="K16" s="54"/>
      <c r="L16" s="54"/>
      <c r="M16" s="51"/>
      <c r="N16" s="53"/>
      <c r="O16" s="55"/>
      <c r="P16" s="55"/>
      <c r="Q16" s="53"/>
      <c r="R16" s="53"/>
      <c r="S16" s="55"/>
      <c r="T16" s="56"/>
      <c r="U16" s="4"/>
      <c r="AI16" s="47">
        <v>44228.0</v>
      </c>
    </row>
    <row r="17" spans="8:8" ht="30.95" customHeight="1">
      <c r="A17" s="36">
        <f t="shared" si="1"/>
        <v>0.0</v>
      </c>
      <c r="B17" s="48" t="str">
        <f t="shared" si="0"/>
        <v/>
      </c>
      <c r="C17" s="49"/>
      <c r="D17" s="50"/>
      <c r="E17" s="51"/>
      <c r="F17" s="49"/>
      <c r="G17" s="51"/>
      <c r="H17" s="51"/>
      <c r="I17" s="52"/>
      <c r="J17" s="53"/>
      <c r="K17" s="54"/>
      <c r="L17" s="54"/>
      <c r="M17" s="51"/>
      <c r="N17" s="53"/>
      <c r="O17" s="55"/>
      <c r="P17" s="55"/>
      <c r="Q17" s="53"/>
      <c r="R17" s="53"/>
      <c r="S17" s="55"/>
      <c r="T17" s="56"/>
      <c r="U17" s="4"/>
      <c r="AI17" s="47">
        <v>44256.0</v>
      </c>
    </row>
    <row r="18" spans="8:8" ht="30.95" customHeight="1">
      <c r="A18" s="36">
        <f t="shared" si="1"/>
        <v>0.0</v>
      </c>
      <c r="B18" s="48" t="str">
        <f t="shared" si="0"/>
        <v/>
      </c>
      <c r="C18" s="49"/>
      <c r="D18" s="50"/>
      <c r="E18" s="51"/>
      <c r="F18" s="49"/>
      <c r="G18" s="51"/>
      <c r="H18" s="51"/>
      <c r="I18" s="52"/>
      <c r="J18" s="53"/>
      <c r="K18" s="54"/>
      <c r="L18" s="54"/>
      <c r="M18" s="51"/>
      <c r="N18" s="53"/>
      <c r="O18" s="55"/>
      <c r="P18" s="55"/>
      <c r="Q18" s="53"/>
      <c r="R18" s="53"/>
      <c r="S18" s="55"/>
      <c r="T18" s="56"/>
      <c r="U18" s="4"/>
      <c r="AI18" s="47">
        <v>44287.0</v>
      </c>
    </row>
    <row r="19" spans="8:8" ht="30.95" customHeight="1">
      <c r="A19" s="36">
        <f t="shared" si="1"/>
        <v>0.0</v>
      </c>
      <c r="B19" s="48" t="str">
        <f t="shared" si="0"/>
        <v/>
      </c>
      <c r="C19" s="49"/>
      <c r="D19" s="50"/>
      <c r="E19" s="51"/>
      <c r="F19" s="49"/>
      <c r="G19" s="51"/>
      <c r="H19" s="51"/>
      <c r="I19" s="52"/>
      <c r="J19" s="53"/>
      <c r="K19" s="54"/>
      <c r="L19" s="54"/>
      <c r="M19" s="51"/>
      <c r="N19" s="53"/>
      <c r="O19" s="55"/>
      <c r="P19" s="55"/>
      <c r="Q19" s="53"/>
      <c r="R19" s="53"/>
      <c r="S19" s="55"/>
      <c r="T19" s="56"/>
      <c r="U19" s="4"/>
      <c r="AI19" s="47">
        <v>44317.0</v>
      </c>
    </row>
    <row r="20" spans="8:8" ht="30.95" customHeight="1">
      <c r="A20" s="36">
        <f t="shared" si="1"/>
        <v>0.0</v>
      </c>
      <c r="B20" s="57" t="str">
        <f t="shared" si="0"/>
        <v/>
      </c>
      <c r="C20" s="58"/>
      <c r="D20" s="59"/>
      <c r="E20" s="60"/>
      <c r="F20" s="58"/>
      <c r="G20" s="60"/>
      <c r="H20" s="60"/>
      <c r="I20" s="61"/>
      <c r="J20" s="62"/>
      <c r="K20" s="63"/>
      <c r="L20" s="63"/>
      <c r="M20" s="60"/>
      <c r="N20" s="62"/>
      <c r="O20" s="64"/>
      <c r="P20" s="64"/>
      <c r="Q20" s="62"/>
      <c r="R20" s="62"/>
      <c r="S20" s="64"/>
      <c r="T20" s="65"/>
      <c r="U20" s="4"/>
      <c r="AI20" s="47">
        <v>44348.0</v>
      </c>
    </row>
    <row r="21" spans="8:8" ht="24.75" customHeight="1">
      <c r="A21" s="3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AI21" s="47">
        <v>44378.0</v>
      </c>
    </row>
    <row r="22" spans="8:8" ht="23.2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AI22" s="47">
        <v>44409.0</v>
      </c>
    </row>
    <row r="23" spans="8:8" ht="15.0"/>
  </sheetData>
  <sheetProtection password="c1fb" sheet="1" objects="1" scenarios="1" formatColumns="0" formatRows="0" selectLockedCells="1"/>
  <mergeCells count="12">
    <mergeCell ref="M7:O7"/>
    <mergeCell ref="G6:H6"/>
    <mergeCell ref="D7:E7"/>
    <mergeCell ref="E1:G1"/>
    <mergeCell ref="D3:J3"/>
    <mergeCell ref="D4:J4"/>
    <mergeCell ref="D6:E6"/>
    <mergeCell ref="L6:L7"/>
    <mergeCell ref="K6:K7"/>
    <mergeCell ref="I7:J7"/>
    <mergeCell ref="I6:J6"/>
    <mergeCell ref="G7:H7"/>
  </mergeCells>
  <dataValidations count="15">
    <dataValidation allowBlank="1" type="custom" errorStyle="stop" showInputMessage="1" showErrorMessage="1" sqref="D6:E7">
      <formula1>ISTEXT(D6)=TRUE</formula1>
    </dataValidation>
    <dataValidation allowBlank="1" type="custom" errorStyle="stop" showInputMessage="1" showErrorMessage="1" errorTitle="भाई साहब नाम शब्दों में लिखें" error="Employee Name write in letters (In Words)" sqref="C11:C20">
      <formula1>ISTEXT(C11)=TRUE</formula1>
    </dataValidation>
    <dataValidation allowBlank="1" type="custom" errorStyle="stop" showInputMessage="1" showErrorMessage="1" errorTitle="भाई साहब वेतन अंको में लिखना है" error="salary should be written in numbers" sqref="J11:J20">
      <formula1>ISNUMBER(J11)=TRUE</formula1>
    </dataValidation>
    <dataValidation allowBlank="1" type="custom" errorStyle="stop" showInputMessage="1" showErrorMessage="1" errorTitle="भाई साहब वेतन अंको में लिखना है" error="salary should be written in numbers" sqref="N11:N20">
      <formula1>ISNUMBER(N11)=TRUE</formula1>
    </dataValidation>
    <dataValidation allowBlank="1" type="custom" errorStyle="stop" showInputMessage="1" showErrorMessage="1" errorTitle="भाई साहब वेतन अंको में लिखना है" error="salary should be written in numbers" sqref="Q11:R20">
      <formula1>ISNUMBER(Q11)=TRUE</formula1>
    </dataValidation>
    <dataValidation allowBlank="1" type="list" errorStyle="stop" showInputMessage="1" showErrorMessage="1" sqref="K11:L20">
      <formula1>month</formula1>
    </dataValidation>
    <dataValidation allowBlank="1" type="list" errorStyle="stop" showInputMessage="1" showErrorMessage="1" sqref="G6:H6">
      <formula1>"प्रधानाचार्य , प्रधानाध्यापक , पीईईओ"</formula1>
    </dataValidation>
    <dataValidation allowBlank="1" type="list" errorStyle="stop" showInputMessage="1" showErrorMessage="1" sqref="S11:S20">
      <formula1>"YES , NO"</formula1>
    </dataValidation>
    <dataValidation allowBlank="1" type="list" errorStyle="stop" showInputMessage="1" showErrorMessage="1" sqref="P11:P20">
      <formula1>"YES , NO"</formula1>
    </dataValidation>
    <dataValidation allowBlank="1" type="custom" errorStyle="stop" showInputMessage="1" showErrorMessage="1" sqref="O11:O20">
      <formula1>ISNUMBER(O11)=TRUE</formula1>
    </dataValidation>
    <dataValidation allowBlank="1" type="list" errorStyle="stop" showInputMessage="1" showErrorMessage="1" sqref="D11:D20">
      <formula1>"वरिष्ठ अध्यापक , अध्यापक  तृतीय श्रेणी लेवल - 2 , अध्यापक  तृतीय श्रेणी लेवल - 1 "</formula1>
    </dataValidation>
    <dataValidation allowBlank="1" type="list" errorStyle="stop" showInputMessage="1" showErrorMessage="1" errorTitle="भाई साहब वेतन अंको में लिखना है" error="salary should be written in numbers" sqref="T11:T20">
      <formula1>"800, 1200, 2200, 3000, 5000, 7000"</formula1>
    </dataValidation>
    <dataValidation allowBlank="1" type="list" errorStyle="stop" showInputMessage="1" showErrorMessage="1" sqref="G7:H7">
      <formula1>"Principal , Headmaster , PEEO"</formula1>
    </dataValidation>
    <dataValidation allowBlank="1" type="custom" errorStyle="stop" showInputMessage="1" showErrorMessage="1" sqref="K6:K7">
      <formula1>ISNUMBER(K6)=TRUE</formula1>
    </dataValidation>
    <dataValidation allowBlank="1" type="whole" operator="between" errorStyle="stop" showInputMessage="1" showErrorMessage="1" errorTitle="पे मैट्रिक्स लेवल " error="पे मैट्रिक्स लेवल 1 से 24 के मध्य ही है" sqref="I11:I20">
      <formula1>1</formula1>
      <formula2>24</formula2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tabColor rgb="FF00B0F0"/>
    <pageSetUpPr fitToPage="1"/>
  </sheetPr>
  <dimension ref="A1:DK606"/>
  <sheetViews>
    <sheetView workbookViewId="0">
      <selection activeCell="M10" sqref="M10"/>
    </sheetView>
  </sheetViews>
  <sheetFormatPr defaultRowHeight="15.0" defaultColWidth="10"/>
  <cols>
    <col min="1" max="1" customWidth="1" width="5.0" style="0"/>
    <col min="2" max="2" customWidth="1" width="17.875" style="0"/>
    <col min="3" max="3" customWidth="1" width="13.375" style="0"/>
    <col min="4" max="4" customWidth="1" width="10.75" style="0"/>
    <col min="5" max="5" customWidth="1" width="18.25" style="0"/>
    <col min="6" max="6" customWidth="1" width="11.375" style="0"/>
    <col min="7" max="7" customWidth="1" width="10.625" style="0"/>
    <col min="8" max="8" customWidth="1" width="7.75" style="66"/>
    <col min="9" max="9" customWidth="1" width="11.125" style="0"/>
    <col min="10" max="10" customWidth="1" width="11.0" style="0"/>
    <col min="11" max="11" customWidth="1" width="11.625" style="0"/>
    <col min="12" max="114" customWidth="0" width="9.0" style="1"/>
  </cols>
  <sheetData>
    <row r="1" spans="8:8" s="1" ht="27.0" customFormat="1" customHeight="1">
      <c r="A1" s="67" t="str">
        <f>IF(Master!D3="","",CONCATENATE("कार्यालय ",Master!G6,"]"))</f>
        <v>कार्यालय प्रधानाचार्य ]</v>
      </c>
      <c r="B1" s="67"/>
      <c r="C1" s="67"/>
      <c r="D1" s="68" t="str">
        <f>IF(Master!D3="","",Master!D3)</f>
        <v>egkRek xka/kh jktdh; fo|ky; ¼vaxzsth ek/;e½ cj ] ikyh</v>
      </c>
      <c r="E1" s="68"/>
      <c r="F1" s="68"/>
      <c r="G1" s="68"/>
      <c r="H1" s="68"/>
      <c r="I1" s="68"/>
      <c r="J1" s="68"/>
      <c r="K1" s="68"/>
      <c r="L1" s="69"/>
      <c r="M1" s="69"/>
      <c r="N1" s="69"/>
      <c r="O1" s="69"/>
    </row>
    <row r="2" spans="8:8" ht="18.75">
      <c r="A2" s="70" t="s">
        <v>34</v>
      </c>
      <c r="B2" s="70"/>
      <c r="C2" s="70"/>
      <c r="D2" s="71"/>
      <c r="E2" s="71"/>
      <c r="F2" s="71"/>
      <c r="G2" s="71"/>
      <c r="H2" s="71"/>
      <c r="I2" s="71"/>
      <c r="J2" s="72" t="s">
        <v>33</v>
      </c>
      <c r="K2" s="73"/>
      <c r="L2" s="69"/>
      <c r="M2" s="69"/>
      <c r="N2" s="69"/>
      <c r="O2" s="69"/>
    </row>
    <row r="3" spans="8:8" ht="21.0" customHeight="1">
      <c r="A3" s="71"/>
      <c r="B3" s="71"/>
      <c r="C3" s="74" t="s">
        <v>23</v>
      </c>
      <c r="D3" s="74"/>
      <c r="E3" s="74"/>
      <c r="F3" s="74"/>
      <c r="G3" s="74"/>
      <c r="H3" s="74"/>
      <c r="I3" s="74"/>
      <c r="J3" s="71"/>
      <c r="K3" s="71"/>
      <c r="L3" s="69"/>
      <c r="M3" s="69"/>
      <c r="N3" s="69"/>
      <c r="O3" s="69"/>
    </row>
    <row r="4" spans="8:8" ht="15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69"/>
      <c r="M4" s="69"/>
      <c r="N4" s="69"/>
      <c r="O4" s="69"/>
    </row>
    <row r="5" spans="8:8" ht="112.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69"/>
      <c r="M5" s="69"/>
      <c r="N5" s="69"/>
      <c r="O5" s="69"/>
      <c r="Q5" s="76" t="s">
        <v>102</v>
      </c>
      <c r="R5" s="77"/>
      <c r="S5" s="77"/>
      <c r="T5" s="78"/>
    </row>
    <row r="6" spans="8:8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69"/>
      <c r="M6" s="69"/>
      <c r="N6" s="69"/>
      <c r="O6" s="69"/>
    </row>
    <row r="7" spans="8:8" ht="56.25">
      <c r="A7" s="79" t="s">
        <v>24</v>
      </c>
      <c r="B7" s="79" t="s">
        <v>25</v>
      </c>
      <c r="C7" s="79" t="s">
        <v>26</v>
      </c>
      <c r="D7" s="79" t="s">
        <v>27</v>
      </c>
      <c r="E7" s="79" t="s">
        <v>28</v>
      </c>
      <c r="F7" s="79" t="s">
        <v>29</v>
      </c>
      <c r="G7" s="79" t="s">
        <v>30</v>
      </c>
      <c r="H7" s="79" t="s">
        <v>75</v>
      </c>
      <c r="I7" s="79" t="s">
        <v>36</v>
      </c>
      <c r="J7" s="79" t="s">
        <v>31</v>
      </c>
      <c r="K7" s="79" t="s">
        <v>32</v>
      </c>
      <c r="L7" s="69"/>
      <c r="M7" s="69"/>
      <c r="N7" s="69"/>
      <c r="O7" s="69"/>
    </row>
    <row r="8" spans="8:8" s="1" ht="24.95" customFormat="1" customHeight="1">
      <c r="A8" s="80">
        <f>IF(Master!B11="","",Master!B11)</f>
        <v>1.0</v>
      </c>
      <c r="B8" s="81" t="str">
        <f>IF(Master!C11="","",UPPER(Master!C11))</f>
        <v>SHRI RAM</v>
      </c>
      <c r="C8" s="82" t="str">
        <f>IF(Master!D11="","",Master!D11)</f>
        <v>अध्यापक  तृतीय श्रेणी लेवल - 1 </v>
      </c>
      <c r="D8" s="83">
        <f>IF(Master!E11="","",Master!E11)</f>
        <v>31778.0</v>
      </c>
      <c r="E8" s="84" t="str">
        <f>IF(Master!F11="","",UPPER(Master!F11))</f>
        <v>GUPS BAR</v>
      </c>
      <c r="F8" s="83">
        <f>IF(Master!G11="","",Master!G11)</f>
        <v>43372.0</v>
      </c>
      <c r="G8" s="83">
        <f>IF(Master!H11="","",Master!H11)</f>
        <v>44086.0</v>
      </c>
      <c r="H8" s="85">
        <f>IF(Master!I11="","",Master!I11)</f>
        <v>10.0</v>
      </c>
      <c r="I8" s="86">
        <f>IF(Master!J11="","",Master!J11)</f>
        <v>33800.0</v>
      </c>
      <c r="J8" s="83">
        <f>IF(Master!M11="","",Master!M11)</f>
        <v>44378.0</v>
      </c>
      <c r="K8" s="87"/>
      <c r="L8" s="69"/>
      <c r="M8" s="69"/>
      <c r="N8" s="69"/>
      <c r="O8" s="69"/>
    </row>
    <row r="9" spans="8:8" s="1" ht="24.95" customFormat="1" customHeight="1">
      <c r="A9" s="80">
        <f>IF(Master!B12="","",Master!B12)</f>
        <v>2.0</v>
      </c>
      <c r="B9" s="81" t="str">
        <f>IF(Master!C12="","",UPPER(Master!C12))</f>
        <v>SAMPAT RAJ GAUR</v>
      </c>
      <c r="C9" s="82" t="str">
        <f>IF(Master!D12="","",Master!D12)</f>
        <v>अध्यापक  तृतीय श्रेणी लेवल - 2 </v>
      </c>
      <c r="D9" s="83">
        <f>IF(Master!E12="","",Master!E12)</f>
        <v>32874.0</v>
      </c>
      <c r="E9" s="84" t="str">
        <f>IF(Master!F12="","",UPPER(Master!F12))</f>
        <v/>
      </c>
      <c r="F9" s="83">
        <f>IF(Master!G12="","",Master!G12)</f>
        <v>44105.0</v>
      </c>
      <c r="G9" s="83">
        <f>IF(Master!H12="","",Master!H12)</f>
        <v>44105.0</v>
      </c>
      <c r="H9" s="85">
        <f>IF(Master!I12="","",Master!I12)</f>
        <v>10.0</v>
      </c>
      <c r="I9" s="86">
        <f>IF(Master!J12="","",Master!J12)</f>
        <v>33800.0</v>
      </c>
      <c r="J9" s="83">
        <f>IF(Master!M12="","",Master!M12)</f>
        <v>44378.0</v>
      </c>
      <c r="K9" s="87"/>
      <c r="L9" s="69"/>
      <c r="M9" s="69"/>
      <c r="N9" s="69"/>
      <c r="O9" s="69"/>
    </row>
    <row r="10" spans="8:8" s="1" ht="24.95" customFormat="1" customHeight="1">
      <c r="A10" s="80">
        <f>IF(Master!B13="","",Master!B13)</f>
        <v>3.0</v>
      </c>
      <c r="B10" s="81" t="str">
        <f>IF(Master!C13="","",UPPER(Master!C13))</f>
        <v>MOHAN</v>
      </c>
      <c r="C10" s="82" t="str">
        <f>IF(Master!D13="","",Master!D13)</f>
        <v>वरिष्ठ अध्यापक </v>
      </c>
      <c r="D10" s="83">
        <f>IF(Master!E13="","",Master!E13)</f>
        <v>31959.0</v>
      </c>
      <c r="E10" s="84" t="str">
        <f>IF(Master!F13="","",UPPER(Master!F13))</f>
        <v/>
      </c>
      <c r="F10" s="83">
        <f>IF(Master!G13="","",Master!G13)</f>
        <v>43415.0</v>
      </c>
      <c r="G10" s="83">
        <f>IF(Master!H13="","",Master!H13)</f>
        <v>44146.0</v>
      </c>
      <c r="H10" s="85">
        <f>IF(Master!I13="","",Master!I13)</f>
        <v>11.0</v>
      </c>
      <c r="I10" s="86">
        <f>IF(Master!J13="","",Master!J13)</f>
        <v>37800.0</v>
      </c>
      <c r="J10" s="83">
        <f>IF(Master!M13="","",Master!M13)</f>
        <v>44378.0</v>
      </c>
      <c r="K10" s="87"/>
      <c r="L10" s="69"/>
      <c r="M10" s="69"/>
      <c r="N10" s="69"/>
      <c r="O10" s="69"/>
    </row>
    <row r="11" spans="8:8" s="1" ht="24.95" customFormat="1" customHeight="1">
      <c r="A11" s="80">
        <f>IF(Master!B14="","",Master!B14)</f>
        <v>4.0</v>
      </c>
      <c r="B11" s="81" t="str">
        <f>IF(Master!C14="","",UPPER(Master!C14))</f>
        <v>SUMAN SAINI</v>
      </c>
      <c r="C11" s="82" t="str">
        <f>IF(Master!D14="","",Master!D14)</f>
        <v>वरिष्ठ अध्यापक </v>
      </c>
      <c r="D11" s="83">
        <f>IF(Master!E14="","",Master!E14)</f>
        <v>33604.0</v>
      </c>
      <c r="E11" s="84" t="str">
        <f>IF(Master!F14="","",UPPER(Master!F14))</f>
        <v/>
      </c>
      <c r="F11" s="83">
        <f>IF(Master!G14="","",Master!G14)</f>
        <v>43382.0</v>
      </c>
      <c r="G11" s="83">
        <f>IF(Master!H14="","",Master!H14)</f>
        <v>44113.0</v>
      </c>
      <c r="H11" s="85">
        <f>IF(Master!I14="","",Master!I14)</f>
        <v>11.0</v>
      </c>
      <c r="I11" s="86">
        <f>IF(Master!J14="","",Master!J14)</f>
        <v>37800.0</v>
      </c>
      <c r="J11" s="83">
        <f>IF(Master!M14="","",Master!M14)</f>
        <v>44378.0</v>
      </c>
      <c r="K11" s="87"/>
      <c r="L11" s="69"/>
      <c r="M11" s="69"/>
      <c r="N11" s="69"/>
      <c r="O11" s="69"/>
    </row>
    <row r="12" spans="8:8" s="1" ht="24.95" customFormat="1" customHeight="1">
      <c r="A12" s="80" t="str">
        <f>IF(Master!B15="","",Master!B15)</f>
        <v/>
      </c>
      <c r="B12" s="81" t="str">
        <f>IF(Master!C15="","",UPPER(Master!C15))</f>
        <v/>
      </c>
      <c r="C12" s="82" t="str">
        <f>IF(Master!D15="","",Master!D15)</f>
        <v/>
      </c>
      <c r="D12" s="83" t="str">
        <f>IF(Master!E15="","",Master!E15)</f>
        <v/>
      </c>
      <c r="E12" s="84" t="str">
        <f>IF(Master!F15="","",UPPER(Master!F15))</f>
        <v/>
      </c>
      <c r="F12" s="83" t="str">
        <f>IF(Master!G15="","",Master!G15)</f>
        <v/>
      </c>
      <c r="G12" s="83" t="str">
        <f>IF(Master!H15="","",Master!H15)</f>
        <v/>
      </c>
      <c r="H12" s="85" t="str">
        <f>IF(Master!I15="","",Master!I15)</f>
        <v/>
      </c>
      <c r="I12" s="86" t="str">
        <f>IF(Master!J15="","",Master!J15)</f>
        <v/>
      </c>
      <c r="J12" s="83" t="str">
        <f>IF(Master!M15="","",Master!M15)</f>
        <v/>
      </c>
      <c r="K12" s="87"/>
    </row>
    <row r="13" spans="8:8" s="1" ht="24.95" customFormat="1" customHeight="1">
      <c r="A13" s="80" t="str">
        <f>IF(Master!B16="","",Master!B16)</f>
        <v/>
      </c>
      <c r="B13" s="81" t="str">
        <f>IF(Master!C16="","",UPPER(Master!C16))</f>
        <v/>
      </c>
      <c r="C13" s="82" t="str">
        <f>IF(Master!D16="","",Master!D16)</f>
        <v/>
      </c>
      <c r="D13" s="83" t="str">
        <f>IF(Master!E16="","",Master!E16)</f>
        <v/>
      </c>
      <c r="E13" s="84" t="str">
        <f>IF(Master!F16="","",UPPER(Master!F16))</f>
        <v/>
      </c>
      <c r="F13" s="83" t="str">
        <f>IF(Master!G16="","",Master!G16)</f>
        <v/>
      </c>
      <c r="G13" s="83" t="str">
        <f>IF(Master!H16="","",Master!H16)</f>
        <v/>
      </c>
      <c r="H13" s="85" t="str">
        <f>IF(Master!I16="","",Master!I16)</f>
        <v/>
      </c>
      <c r="I13" s="86" t="str">
        <f>IF(Master!J16="","",Master!J16)</f>
        <v/>
      </c>
      <c r="J13" s="83" t="str">
        <f>IF(Master!M16="","",Master!M16)</f>
        <v/>
      </c>
      <c r="K13" s="87"/>
    </row>
    <row r="14" spans="8:8" s="1" ht="24.95" customFormat="1" customHeight="1">
      <c r="A14" s="80" t="str">
        <f>IF(Master!B17="","",Master!B17)</f>
        <v/>
      </c>
      <c r="B14" s="81" t="str">
        <f>IF(Master!C17="","",UPPER(Master!C17))</f>
        <v/>
      </c>
      <c r="C14" s="82" t="str">
        <f>IF(Master!D17="","",Master!D17)</f>
        <v/>
      </c>
      <c r="D14" s="83" t="str">
        <f>IF(Master!E17="","",Master!E17)</f>
        <v/>
      </c>
      <c r="E14" s="84" t="str">
        <f>IF(Master!F17="","",UPPER(Master!F17))</f>
        <v/>
      </c>
      <c r="F14" s="83" t="str">
        <f>IF(Master!G17="","",Master!G17)</f>
        <v/>
      </c>
      <c r="G14" s="83" t="str">
        <f>IF(Master!H17="","",Master!H17)</f>
        <v/>
      </c>
      <c r="H14" s="85" t="str">
        <f>IF(Master!I17="","",Master!I17)</f>
        <v/>
      </c>
      <c r="I14" s="86" t="str">
        <f>IF(Master!J17="","",Master!J17)</f>
        <v/>
      </c>
      <c r="J14" s="83" t="str">
        <f>IF(Master!M17="","",Master!M17)</f>
        <v/>
      </c>
      <c r="K14" s="87"/>
    </row>
    <row r="15" spans="8:8" s="1" ht="24.95" customFormat="1" customHeight="1">
      <c r="A15" s="80" t="str">
        <f>IF(Master!B18="","",Master!B18)</f>
        <v/>
      </c>
      <c r="B15" s="81" t="str">
        <f>IF(Master!C18="","",UPPER(Master!C18))</f>
        <v/>
      </c>
      <c r="C15" s="82" t="str">
        <f>IF(Master!D18="","",Master!D18)</f>
        <v/>
      </c>
      <c r="D15" s="83" t="str">
        <f>IF(Master!E18="","",Master!E18)</f>
        <v/>
      </c>
      <c r="E15" s="84" t="str">
        <f>IF(Master!F18="","",UPPER(Master!F18))</f>
        <v/>
      </c>
      <c r="F15" s="83" t="str">
        <f>IF(Master!G18="","",Master!G18)</f>
        <v/>
      </c>
      <c r="G15" s="83" t="str">
        <f>IF(Master!H18="","",Master!H18)</f>
        <v/>
      </c>
      <c r="H15" s="85" t="str">
        <f>IF(Master!I18="","",Master!I18)</f>
        <v/>
      </c>
      <c r="I15" s="86" t="str">
        <f>IF(Master!J18="","",Master!J18)</f>
        <v/>
      </c>
      <c r="J15" s="83" t="str">
        <f>IF(Master!M18="","",Master!M18)</f>
        <v/>
      </c>
      <c r="K15" s="87"/>
    </row>
    <row r="16" spans="8:8" s="1" ht="24.95" customFormat="1" customHeight="1">
      <c r="A16" s="80" t="str">
        <f>IF(Master!B19="","",Master!B19)</f>
        <v/>
      </c>
      <c r="B16" s="81" t="str">
        <f>IF(Master!C19="","",UPPER(Master!C19))</f>
        <v/>
      </c>
      <c r="C16" s="82" t="str">
        <f>IF(Master!D19="","",Master!D19)</f>
        <v/>
      </c>
      <c r="D16" s="83" t="str">
        <f>IF(Master!E19="","",Master!E19)</f>
        <v/>
      </c>
      <c r="E16" s="84" t="str">
        <f>IF(Master!F19="","",UPPER(Master!F19))</f>
        <v/>
      </c>
      <c r="F16" s="83" t="str">
        <f>IF(Master!G19="","",Master!G19)</f>
        <v/>
      </c>
      <c r="G16" s="83" t="str">
        <f>IF(Master!H19="","",Master!H19)</f>
        <v/>
      </c>
      <c r="H16" s="85" t="str">
        <f>IF(Master!I19="","",Master!I19)</f>
        <v/>
      </c>
      <c r="I16" s="86" t="str">
        <f>IF(Master!J19="","",Master!J19)</f>
        <v/>
      </c>
      <c r="J16" s="83" t="str">
        <f>IF(Master!M19="","",Master!M19)</f>
        <v/>
      </c>
      <c r="K16" s="87"/>
    </row>
    <row r="17" spans="8:8" s="1" ht="24.95" customFormat="1" customHeight="1">
      <c r="A17" s="80" t="str">
        <f>IF(Master!B20="","",Master!B20)</f>
        <v/>
      </c>
      <c r="B17" s="81" t="str">
        <f>IF(Master!C20="","",UPPER(Master!C20))</f>
        <v/>
      </c>
      <c r="C17" s="82" t="str">
        <f>IF(Master!D20="","",Master!D20)</f>
        <v/>
      </c>
      <c r="D17" s="83" t="str">
        <f>IF(Master!E20="","",Master!E20)</f>
        <v/>
      </c>
      <c r="E17" s="84" t="str">
        <f>IF(Master!F20="","",UPPER(Master!F20))</f>
        <v/>
      </c>
      <c r="F17" s="83" t="str">
        <f>IF(Master!G20="","",Master!G20)</f>
        <v/>
      </c>
      <c r="G17" s="83" t="str">
        <f>IF(Master!H20="","",Master!H20)</f>
        <v/>
      </c>
      <c r="H17" s="85" t="str">
        <f>IF(Master!I20="","",Master!I20)</f>
        <v/>
      </c>
      <c r="I17" s="86" t="str">
        <f>IF(Master!J20="","",Master!J20)</f>
        <v/>
      </c>
      <c r="J17" s="83" t="str">
        <f>IF(Master!M20="","",Master!M20)</f>
        <v/>
      </c>
      <c r="K17" s="87"/>
    </row>
    <row r="18" spans="8:8" s="88" ht="20.25" customFormat="1" customHeight="1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8:8" s="88" ht="17.25" customFormat="1" customHeight="1">
      <c r="I19" s="89" t="s">
        <v>37</v>
      </c>
      <c r="J19" s="89"/>
      <c r="K19" s="8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8:8" s="88" ht="17.25" customFormat="1" customHeight="1">
      <c r="I20" s="89" t="s">
        <v>38</v>
      </c>
      <c r="J20" s="89"/>
      <c r="K20" s="8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8:8" s="88" ht="17.25" customFormat="1" customHeight="1">
      <c r="I21" s="89" t="s">
        <v>39</v>
      </c>
      <c r="J21" s="89"/>
      <c r="K21" s="8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8:8" s="88" ht="18.75" customFormat="1">
      <c r="A22" s="70" t="s">
        <v>34</v>
      </c>
      <c r="B22" s="70"/>
      <c r="C22" s="70"/>
      <c r="D22" s="73"/>
      <c r="E22" s="73"/>
      <c r="F22" s="73"/>
      <c r="G22" s="90" t="s">
        <v>33</v>
      </c>
      <c r="H22" s="90"/>
      <c r="I22" s="73"/>
      <c r="J22" s="90"/>
      <c r="K22" s="73"/>
      <c r="L22" s="69"/>
      <c r="M22" s="69"/>
      <c r="N22" s="69"/>
      <c r="O22" s="6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8:8" s="88" ht="18.75" customFormat="1">
      <c r="A23" s="70" t="s">
        <v>40</v>
      </c>
      <c r="B23" s="70"/>
      <c r="C23" s="7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8:8" s="88" ht="18.75" customFormat="1">
      <c r="A24" s="70" t="s">
        <v>41</v>
      </c>
      <c r="B24" s="70"/>
      <c r="C24" s="7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8:8" s="88" ht="18.75" customFormat="1">
      <c r="A25" s="70" t="s">
        <v>42</v>
      </c>
      <c r="B25" s="70"/>
      <c r="C25" s="7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8:8" s="88" ht="18.75" customFormat="1">
      <c r="A26" s="70" t="s">
        <v>43</v>
      </c>
      <c r="B26" s="70"/>
      <c r="C26" s="70"/>
      <c r="I26" s="89" t="s">
        <v>37</v>
      </c>
      <c r="J26" s="89"/>
      <c r="K26" s="8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8:8" s="88" ht="18.75" customFormat="1">
      <c r="A27" s="70" t="s">
        <v>44</v>
      </c>
      <c r="B27" s="70"/>
      <c r="C27" s="70"/>
      <c r="I27" s="89" t="s">
        <v>38</v>
      </c>
      <c r="J27" s="89"/>
      <c r="K27" s="8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8:8" s="88" ht="18.75" customFormat="1">
      <c r="I28" s="89" t="s">
        <v>39</v>
      </c>
      <c r="J28" s="89"/>
      <c r="K28" s="8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8:8" s="1" ht="15.0" customFormat="1"/>
    <row r="30" spans="8:8" s="1" ht="15.0" customFormat="1"/>
    <row r="31" spans="8:8" s="1" ht="15.0" customFormat="1"/>
    <row r="32" spans="8:8" s="1" ht="15.0" customFormat="1"/>
    <row r="33" spans="8:8" s="1" ht="15.0" customFormat="1"/>
    <row r="34" spans="8:8" s="1" ht="15.0" customFormat="1"/>
    <row r="35" spans="8:8" s="1" ht="15.0" customFormat="1"/>
    <row r="36" spans="8:8" s="1" ht="15.0" customFormat="1"/>
    <row r="37" spans="8:8" s="1" ht="15.0" customFormat="1"/>
    <row r="38" spans="8:8" s="1" ht="15.0" customFormat="1"/>
    <row r="39" spans="8:8" s="1" ht="15.0" customFormat="1"/>
    <row r="40" spans="8:8" s="1" ht="15.0" customFormat="1"/>
    <row r="41" spans="8:8" s="1" ht="15.0" customFormat="1"/>
    <row r="42" spans="8:8" s="1" ht="15.0" customFormat="1"/>
    <row r="43" spans="8:8" s="1" ht="15.0" customFormat="1"/>
    <row r="44" spans="8:8" s="1" ht="15.0" customFormat="1"/>
    <row r="45" spans="8:8" s="1" ht="15.0" customFormat="1"/>
    <row r="46" spans="8:8" s="1" ht="15.0" customFormat="1"/>
    <row r="47" spans="8:8" s="1" ht="15.0" customFormat="1"/>
    <row r="48" spans="8:8" s="1" ht="15.0" customFormat="1"/>
    <row r="49" spans="8:8" s="1" ht="15.0" customFormat="1"/>
    <row r="50" spans="8:8" s="1" ht="15.0" customFormat="1"/>
    <row r="51" spans="8:8" s="1" ht="15.0" customFormat="1"/>
    <row r="52" spans="8:8" s="1" ht="15.0" customFormat="1"/>
    <row r="53" spans="8:8" s="1" ht="15.0" customFormat="1"/>
    <row r="54" spans="8:8" s="1" ht="15.0" customFormat="1"/>
    <row r="55" spans="8:8" s="1" ht="15.0" customFormat="1"/>
    <row r="56" spans="8:8" s="1" ht="15.0" customFormat="1"/>
    <row r="57" spans="8:8" s="1" ht="15.0" customFormat="1"/>
    <row r="58" spans="8:8" s="1" ht="15.0" customFormat="1"/>
    <row r="59" spans="8:8" s="1" ht="15.0" customFormat="1"/>
    <row r="60" spans="8:8" s="1" ht="15.0" customFormat="1"/>
    <row r="61" spans="8:8" s="1" ht="15.0" customFormat="1"/>
    <row r="62" spans="8:8" s="1" ht="15.0" customFormat="1"/>
    <row r="63" spans="8:8" s="1" ht="15.0" customFormat="1"/>
    <row r="64" spans="8:8" s="1" ht="15.0" customFormat="1"/>
    <row r="65" spans="8:8" s="1" ht="15.0" customFormat="1"/>
    <row r="66" spans="8:8" s="1" ht="15.0" customFormat="1"/>
    <row r="67" spans="8:8" s="1" ht="15.0" customFormat="1"/>
    <row r="68" spans="8:8" s="1" ht="15.0" customFormat="1"/>
    <row r="69" spans="8:8" s="1" ht="15.0" customFormat="1"/>
    <row r="70" spans="8:8" s="1" ht="15.0" customFormat="1"/>
    <row r="71" spans="8:8" s="1" ht="15.0" customFormat="1"/>
    <row r="72" spans="8:8" s="1" ht="15.0" customFormat="1"/>
    <row r="73" spans="8:8" s="1" ht="15.0" customFormat="1"/>
    <row r="74" spans="8:8" s="1" ht="15.0" customFormat="1"/>
    <row r="75" spans="8:8" s="1" ht="15.0" customFormat="1"/>
    <row r="76" spans="8:8" s="1" ht="15.0" customFormat="1"/>
    <row r="77" spans="8:8" s="1" ht="15.0" customFormat="1"/>
    <row r="78" spans="8:8" s="1" ht="15.0" customFormat="1"/>
    <row r="79" spans="8:8" s="1" ht="15.0" customFormat="1"/>
    <row r="80" spans="8:8" s="1" ht="15.0" customFormat="1"/>
    <row r="81" spans="8:8" s="1" ht="15.0" customFormat="1"/>
    <row r="82" spans="8:8" s="1" ht="15.0" customFormat="1"/>
    <row r="83" spans="8:8" s="1" ht="15.0" customFormat="1"/>
    <row r="84" spans="8:8" s="1" ht="15.0" customFormat="1"/>
    <row r="85" spans="8:8" s="1" ht="15.0" customFormat="1"/>
    <row r="86" spans="8:8" s="1" ht="15.0" customFormat="1"/>
    <row r="87" spans="8:8" s="1" ht="15.0" customFormat="1"/>
    <row r="88" spans="8:8" s="1" ht="15.0" customFormat="1"/>
    <row r="89" spans="8:8" s="1" ht="15.0" customFormat="1"/>
    <row r="90" spans="8:8" s="1" ht="15.0" customFormat="1"/>
    <row r="91" spans="8:8" s="1" ht="15.0" customFormat="1"/>
    <row r="92" spans="8:8" s="1" ht="15.0" customFormat="1"/>
    <row r="93" spans="8:8" s="1" ht="15.0" customFormat="1"/>
    <row r="94" spans="8:8" s="1" ht="15.0" customFormat="1"/>
    <row r="95" spans="8:8" s="1" ht="15.0" customFormat="1"/>
    <row r="96" spans="8:8" s="1" ht="15.0" customFormat="1"/>
    <row r="97" spans="8:8" s="1" ht="15.0" customFormat="1"/>
    <row r="98" spans="8:8" s="1" ht="15.0" customFormat="1"/>
    <row r="99" spans="8:8" s="1" ht="15.0" customFormat="1"/>
    <row r="100" spans="8:8" s="1" ht="15.0" customFormat="1"/>
    <row r="101" spans="8:8" s="1" ht="15.0" customFormat="1"/>
    <row r="102" spans="8:8" s="1" ht="15.0" customFormat="1"/>
    <row r="103" spans="8:8" s="1" ht="15.0" customFormat="1"/>
    <row r="104" spans="8:8" s="1" ht="15.0" customFormat="1"/>
    <row r="105" spans="8:8" s="1" ht="15.0" customFormat="1"/>
    <row r="106" spans="8:8" s="1" ht="15.0" customFormat="1"/>
    <row r="107" spans="8:8" s="1" ht="15.0" customFormat="1"/>
    <row r="108" spans="8:8" s="1" ht="15.0" customFormat="1"/>
    <row r="109" spans="8:8" s="1" ht="15.0" customFormat="1"/>
    <row r="110" spans="8:8" s="1" ht="15.0" customFormat="1"/>
    <row r="111" spans="8:8" s="1" ht="15.0" customFormat="1"/>
    <row r="112" spans="8:8" s="1" ht="15.0" customFormat="1"/>
    <row r="113" spans="8:8" s="1" ht="15.0" customFormat="1"/>
    <row r="114" spans="8:8" s="1" ht="15.0" customFormat="1"/>
    <row r="115" spans="8:8" s="1" ht="15.0" customFormat="1"/>
    <row r="116" spans="8:8" s="1" ht="15.0" customFormat="1"/>
    <row r="117" spans="8:8" s="1" ht="15.0" customFormat="1"/>
    <row r="118" spans="8:8" s="1" ht="15.0" customFormat="1"/>
    <row r="119" spans="8:8" s="1" ht="15.0" customFormat="1"/>
    <row r="120" spans="8:8" s="1" ht="15.0" customFormat="1"/>
    <row r="121" spans="8:8" s="1" ht="15.0" customFormat="1"/>
    <row r="122" spans="8:8" s="1" ht="15.0" customFormat="1"/>
    <row r="123" spans="8:8" s="1" ht="15.0" customFormat="1"/>
    <row r="124" spans="8:8" s="1" ht="15.0" customFormat="1"/>
    <row r="125" spans="8:8" s="1" ht="15.0" customFormat="1"/>
    <row r="126" spans="8:8" s="1" ht="15.0" customFormat="1"/>
    <row r="127" spans="8:8" s="1" ht="15.0" customFormat="1"/>
    <row r="128" spans="8:8" s="1" ht="15.0" customFormat="1"/>
    <row r="129" spans="8:8" s="1" ht="15.0" customFormat="1"/>
    <row r="130" spans="8:8" s="1" ht="15.0" customFormat="1"/>
    <row r="131" spans="8:8" s="1" ht="15.0" customFormat="1"/>
    <row r="132" spans="8:8" s="1" ht="15.0" customFormat="1"/>
    <row r="133" spans="8:8" s="1" ht="15.0" customFormat="1"/>
    <row r="134" spans="8:8" s="1" ht="15.0" customFormat="1"/>
    <row r="135" spans="8:8" s="1" ht="15.0" customFormat="1"/>
    <row r="136" spans="8:8" s="1" ht="15.0" customFormat="1"/>
    <row r="137" spans="8:8" s="1" ht="15.0" customFormat="1"/>
    <row r="138" spans="8:8" s="1" ht="15.0" customFormat="1"/>
    <row r="139" spans="8:8" s="1" ht="15.0" customFormat="1"/>
    <row r="140" spans="8:8" s="1" ht="15.0" customFormat="1"/>
    <row r="141" spans="8:8" s="1" ht="15.0" customFormat="1"/>
    <row r="142" spans="8:8" s="1" ht="15.0" customFormat="1"/>
    <row r="143" spans="8:8" s="1" ht="15.0" customFormat="1"/>
    <row r="144" spans="8:8" s="1" ht="15.0" customFormat="1"/>
    <row r="145" spans="8:8" s="1" ht="15.0" customFormat="1"/>
    <row r="146" spans="8:8" s="1" ht="15.0" customFormat="1"/>
    <row r="147" spans="8:8" s="1" ht="15.0" customFormat="1"/>
    <row r="148" spans="8:8" s="1" ht="15.0" customFormat="1"/>
    <row r="149" spans="8:8" s="1" ht="15.0" customFormat="1"/>
    <row r="150" spans="8:8" s="1" ht="15.0" customFormat="1"/>
    <row r="151" spans="8:8" s="1" ht="15.0" customFormat="1"/>
    <row r="152" spans="8:8" s="1" ht="15.0" customFormat="1"/>
    <row r="153" spans="8:8" s="1" ht="15.0" customFormat="1"/>
    <row r="154" spans="8:8" s="1" ht="15.0" customFormat="1"/>
    <row r="155" spans="8:8" s="1" ht="15.0" customFormat="1"/>
    <row r="156" spans="8:8" s="1" ht="15.0" customFormat="1"/>
    <row r="157" spans="8:8" s="1" ht="15.0" customFormat="1"/>
    <row r="158" spans="8:8" s="1" ht="15.0" customFormat="1"/>
    <row r="159" spans="8:8" s="1" ht="15.0" customFormat="1"/>
    <row r="160" spans="8:8" s="1" ht="15.0" customFormat="1"/>
    <row r="161" spans="8:8" s="1" ht="15.0" customFormat="1"/>
    <row r="162" spans="8:8" s="1" ht="15.0" customFormat="1"/>
    <row r="163" spans="8:8" s="1" ht="15.0" customFormat="1"/>
    <row r="164" spans="8:8" s="1" ht="15.0" customFormat="1"/>
    <row r="165" spans="8:8" s="1" ht="15.0" customFormat="1"/>
    <row r="166" spans="8:8" s="1" ht="15.0" customFormat="1"/>
    <row r="167" spans="8:8" s="1" ht="15.0" customFormat="1"/>
    <row r="168" spans="8:8" s="1" ht="15.0" customFormat="1"/>
    <row r="169" spans="8:8" s="1" ht="15.0" customFormat="1"/>
    <row r="170" spans="8:8" s="1" ht="15.0" customFormat="1"/>
    <row r="171" spans="8:8" s="1" ht="15.0" customFormat="1"/>
    <row r="172" spans="8:8" s="1" ht="15.0" customFormat="1"/>
    <row r="173" spans="8:8" s="1" ht="15.0" customFormat="1"/>
    <row r="174" spans="8:8" s="1" ht="15.0" customFormat="1"/>
    <row r="175" spans="8:8" s="1" ht="15.0" customFormat="1"/>
    <row r="176" spans="8:8" s="1" ht="15.0" customFormat="1"/>
    <row r="177" spans="8:8" s="1" ht="15.0" customFormat="1"/>
    <row r="178" spans="8:8" s="1" ht="15.0" customFormat="1"/>
    <row r="179" spans="8:8" s="1" ht="15.0" customFormat="1"/>
    <row r="180" spans="8:8" s="1" ht="15.0" customFormat="1"/>
    <row r="181" spans="8:8" s="1" ht="15.0" customFormat="1"/>
    <row r="182" spans="8:8" s="1" ht="15.0" customFormat="1"/>
    <row r="183" spans="8:8" s="1" ht="15.0" customFormat="1"/>
    <row r="184" spans="8:8" s="1" ht="15.0" customFormat="1"/>
    <row r="185" spans="8:8" s="1" ht="15.0" customFormat="1"/>
    <row r="186" spans="8:8" s="1" ht="15.0" customFormat="1"/>
    <row r="187" spans="8:8" s="1" ht="15.0" customFormat="1"/>
    <row r="188" spans="8:8" s="1" ht="15.0" customFormat="1"/>
    <row r="189" spans="8:8" s="1" ht="15.0" customFormat="1"/>
    <row r="190" spans="8:8" s="1" ht="15.0" customFormat="1"/>
    <row r="191" spans="8:8" s="1" ht="15.0" customFormat="1"/>
    <row r="192" spans="8:8" s="1" ht="15.0" customFormat="1"/>
    <row r="193" spans="8:8" s="1" ht="15.0" customFormat="1"/>
    <row r="194" spans="8:8" s="1" ht="15.0" customFormat="1"/>
    <row r="195" spans="8:8" s="1" ht="15.0" customFormat="1"/>
    <row r="196" spans="8:8" s="1" ht="15.0" customFormat="1"/>
    <row r="197" spans="8:8" s="1" ht="15.0" customFormat="1"/>
    <row r="198" spans="8:8" s="1" ht="15.0" customFormat="1"/>
    <row r="199" spans="8:8" s="1" ht="15.0" customFormat="1"/>
    <row r="200" spans="8:8" s="1" ht="15.0" customFormat="1"/>
    <row r="201" spans="8:8" s="1" ht="15.0" customFormat="1"/>
    <row r="202" spans="8:8" s="1" ht="15.0" customFormat="1"/>
    <row r="203" spans="8:8" s="1" ht="15.0" customFormat="1"/>
    <row r="204" spans="8:8" s="1" ht="15.0" customFormat="1"/>
    <row r="205" spans="8:8" s="1" ht="15.0" customFormat="1"/>
    <row r="206" spans="8:8" s="1" ht="15.0" customFormat="1"/>
    <row r="207" spans="8:8" s="1" ht="15.0" customFormat="1"/>
    <row r="208" spans="8:8" s="1" ht="15.0" customFormat="1"/>
    <row r="209" spans="8:8" s="1" ht="15.0" customFormat="1"/>
    <row r="210" spans="8:8" s="1" ht="15.0" customFormat="1"/>
    <row r="211" spans="8:8" s="1" ht="15.0" customFormat="1"/>
    <row r="212" spans="8:8" s="1" ht="15.0" customFormat="1"/>
    <row r="213" spans="8:8" s="1" ht="15.0" customFormat="1"/>
    <row r="214" spans="8:8" s="1" ht="15.0" customFormat="1"/>
    <row r="215" spans="8:8" s="1" ht="15.0" customFormat="1"/>
    <row r="216" spans="8:8" s="1" ht="15.0" customFormat="1"/>
    <row r="217" spans="8:8" s="1" ht="15.0" customFormat="1"/>
    <row r="218" spans="8:8" s="1" ht="15.0" customFormat="1"/>
    <row r="219" spans="8:8" s="1" ht="15.0" customFormat="1"/>
    <row r="220" spans="8:8" s="1" ht="15.0" customFormat="1"/>
    <row r="221" spans="8:8" s="1" ht="15.0" customFormat="1"/>
    <row r="222" spans="8:8" s="1" ht="15.0" customFormat="1"/>
    <row r="223" spans="8:8" s="1" ht="15.0" customFormat="1"/>
    <row r="224" spans="8:8" s="1" ht="15.0" customFormat="1"/>
    <row r="225" spans="8:8" s="1" ht="15.0" customFormat="1"/>
    <row r="226" spans="8:8" s="1" ht="15.0" customFormat="1"/>
    <row r="227" spans="8:8" s="1" ht="15.0" customFormat="1"/>
    <row r="228" spans="8:8" s="1" ht="15.0" customFormat="1"/>
    <row r="229" spans="8:8" s="1" ht="15.0" customFormat="1"/>
    <row r="230" spans="8:8" s="1" ht="15.0" customFormat="1"/>
    <row r="231" spans="8:8" s="1" ht="15.0" customFormat="1"/>
    <row r="232" spans="8:8" s="1" ht="15.0" customFormat="1"/>
    <row r="233" spans="8:8" s="1" ht="15.0" customFormat="1"/>
    <row r="234" spans="8:8" s="1" ht="15.0" customFormat="1"/>
    <row r="235" spans="8:8" s="1" ht="15.0" customFormat="1"/>
    <row r="236" spans="8:8" s="1" ht="15.0" customFormat="1"/>
    <row r="237" spans="8:8" s="1" ht="15.0" customFormat="1"/>
    <row r="238" spans="8:8" s="1" ht="15.0" customFormat="1"/>
    <row r="239" spans="8:8" s="1" ht="15.0" customFormat="1"/>
    <row r="240" spans="8:8" s="1" ht="15.0" customFormat="1"/>
    <row r="241" spans="8:8" s="1" ht="15.0" customFormat="1"/>
    <row r="242" spans="8:8" s="1" ht="15.0" customFormat="1"/>
    <row r="243" spans="8:8" s="1" ht="15.0" customFormat="1"/>
    <row r="244" spans="8:8" s="1" ht="15.0" customFormat="1"/>
    <row r="245" spans="8:8" s="1" ht="15.0" customFormat="1"/>
    <row r="246" spans="8:8" s="1" ht="15.0" customFormat="1"/>
    <row r="247" spans="8:8" s="1" ht="15.0" customFormat="1"/>
    <row r="248" spans="8:8" s="1" ht="15.0" customFormat="1"/>
    <row r="249" spans="8:8" s="1" ht="15.0" customFormat="1"/>
    <row r="250" spans="8:8" s="1" ht="15.0" customFormat="1"/>
    <row r="251" spans="8:8" s="1" ht="15.0" customFormat="1"/>
    <row r="252" spans="8:8" s="1" ht="15.0" customFormat="1"/>
    <row r="253" spans="8:8" s="1" ht="15.0" customFormat="1"/>
    <row r="254" spans="8:8" s="1" ht="15.0" customFormat="1"/>
    <row r="255" spans="8:8" s="1" ht="15.0" customFormat="1"/>
    <row r="256" spans="8:8" s="1" ht="15.0" customFormat="1"/>
    <row r="257" spans="8:8" s="1" ht="15.0" customFormat="1"/>
    <row r="258" spans="8:8" s="1" ht="15.0" customFormat="1"/>
    <row r="259" spans="8:8" s="1" ht="15.0" customFormat="1"/>
    <row r="260" spans="8:8" s="1" ht="15.0" customFormat="1"/>
    <row r="261" spans="8:8" s="1" ht="15.0" customFormat="1"/>
    <row r="262" spans="8:8" s="1" ht="15.0" customFormat="1"/>
    <row r="263" spans="8:8" s="1" ht="15.0" customFormat="1"/>
    <row r="264" spans="8:8" s="1" ht="15.0" customFormat="1"/>
    <row r="265" spans="8:8" s="1" ht="15.0" customFormat="1"/>
    <row r="266" spans="8:8" s="1" ht="15.0" customFormat="1"/>
    <row r="267" spans="8:8" s="1" ht="15.0" customFormat="1"/>
    <row r="268" spans="8:8" s="1" ht="15.0" customFormat="1"/>
    <row r="269" spans="8:8" s="1" ht="15.0" customFormat="1"/>
    <row r="270" spans="8:8" s="1" ht="15.0" customFormat="1"/>
    <row r="271" spans="8:8" s="1" ht="15.0" customFormat="1"/>
    <row r="272" spans="8:8" s="1" ht="15.0" customFormat="1"/>
    <row r="273" spans="8:8" s="1" ht="15.0" customFormat="1"/>
    <row r="274" spans="8:8" s="1" ht="15.0" customFormat="1"/>
    <row r="275" spans="8:8" s="1" ht="15.0" customFormat="1"/>
    <row r="276" spans="8:8" s="1" ht="15.0" customFormat="1"/>
    <row r="277" spans="8:8" s="1" ht="15.0" customFormat="1"/>
    <row r="278" spans="8:8" s="1" ht="15.0" customFormat="1"/>
    <row r="279" spans="8:8" s="1" ht="15.0" customFormat="1"/>
    <row r="280" spans="8:8" s="1" ht="15.0" customFormat="1"/>
    <row r="281" spans="8:8" s="1" ht="15.0" customFormat="1"/>
    <row r="282" spans="8:8" s="1" ht="15.0" customFormat="1"/>
    <row r="283" spans="8:8" s="1" ht="15.0" customFormat="1"/>
    <row r="284" spans="8:8" s="1" ht="15.0" customFormat="1"/>
    <row r="285" spans="8:8" s="1" ht="15.0" customFormat="1"/>
    <row r="286" spans="8:8" s="1" ht="15.0" customFormat="1"/>
    <row r="287" spans="8:8" s="1" ht="15.0" customFormat="1"/>
    <row r="288" spans="8:8" s="1" ht="15.0" customFormat="1"/>
    <row r="289" spans="8:8" s="1" ht="15.0" customFormat="1"/>
    <row r="290" spans="8:8" s="1" ht="15.0" customFormat="1"/>
    <row r="291" spans="8:8" s="1" ht="15.0" customFormat="1"/>
    <row r="292" spans="8:8" s="1" ht="15.0" customFormat="1"/>
    <row r="293" spans="8:8" s="1" ht="15.0" customFormat="1"/>
    <row r="294" spans="8:8" s="1" ht="15.0" customFormat="1"/>
    <row r="295" spans="8:8" s="1" ht="15.0" customFormat="1"/>
    <row r="296" spans="8:8" s="1" ht="15.0" customFormat="1"/>
    <row r="297" spans="8:8" s="1" ht="15.0" customFormat="1"/>
    <row r="298" spans="8:8" s="1" ht="15.0" customFormat="1"/>
    <row r="299" spans="8:8" s="1" ht="15.0" customFormat="1"/>
    <row r="300" spans="8:8" s="1" ht="15.0" customFormat="1"/>
    <row r="301" spans="8:8" s="1" ht="15.0" customFormat="1"/>
    <row r="302" spans="8:8" s="1" ht="15.0" customFormat="1"/>
    <row r="303" spans="8:8" s="1" ht="15.0" customFormat="1"/>
    <row r="304" spans="8:8" s="1" ht="15.0" customFormat="1"/>
    <row r="305" spans="8:8" s="1" ht="15.0" customFormat="1"/>
    <row r="306" spans="8:8" s="1" ht="15.0" customFormat="1"/>
    <row r="307" spans="8:8" s="1" ht="15.0" customFormat="1"/>
    <row r="308" spans="8:8" s="1" ht="15.0" customFormat="1"/>
    <row r="309" spans="8:8" s="1" ht="15.0" customFormat="1"/>
    <row r="310" spans="8:8" s="1" ht="15.0" customFormat="1"/>
    <row r="311" spans="8:8" s="1" ht="15.0" customFormat="1"/>
    <row r="312" spans="8:8" s="1" ht="15.0" customFormat="1"/>
    <row r="313" spans="8:8" s="1" ht="15.0" customFormat="1"/>
    <row r="314" spans="8:8" s="1" ht="15.0" customFormat="1"/>
    <row r="315" spans="8:8" s="1" ht="15.0" customFormat="1"/>
    <row r="316" spans="8:8" s="1" ht="15.0" customFormat="1"/>
    <row r="317" spans="8:8" s="1" ht="15.0" customFormat="1"/>
    <row r="318" spans="8:8" s="1" ht="15.0" customFormat="1"/>
    <row r="319" spans="8:8" s="1" ht="15.0" customFormat="1"/>
    <row r="320" spans="8:8" s="1" ht="15.0" customFormat="1"/>
    <row r="321" spans="8:8" s="1" ht="15.0" customFormat="1"/>
    <row r="322" spans="8:8" s="1" ht="15.0" customFormat="1"/>
    <row r="323" spans="8:8" s="1" ht="15.0" customFormat="1"/>
    <row r="324" spans="8:8" s="1" ht="15.0" customFormat="1"/>
    <row r="325" spans="8:8" s="1" ht="15.0" customFormat="1"/>
    <row r="326" spans="8:8" s="1" ht="15.0" customFormat="1"/>
    <row r="327" spans="8:8" s="1" ht="15.0" customFormat="1"/>
    <row r="328" spans="8:8" s="1" ht="15.0" customFormat="1"/>
    <row r="329" spans="8:8" s="1" ht="15.0" customFormat="1"/>
    <row r="330" spans="8:8" s="1" ht="15.0" customFormat="1"/>
    <row r="331" spans="8:8" s="1" ht="15.0" customFormat="1"/>
    <row r="332" spans="8:8" s="1" ht="15.0" customFormat="1"/>
    <row r="333" spans="8:8" s="1" ht="15.0" customFormat="1"/>
    <row r="334" spans="8:8" s="1" ht="15.0" customFormat="1"/>
    <row r="335" spans="8:8" s="1" ht="15.0" customFormat="1"/>
    <row r="336" spans="8:8" s="1" ht="15.0" customFormat="1"/>
    <row r="337" spans="8:8" s="1" ht="15.0" customFormat="1"/>
    <row r="338" spans="8:8" s="1" ht="15.0" customFormat="1"/>
    <row r="339" spans="8:8" s="1" ht="15.0" customFormat="1"/>
    <row r="340" spans="8:8" s="1" ht="15.0" customFormat="1"/>
    <row r="341" spans="8:8" s="1" ht="15.0" customFormat="1"/>
    <row r="342" spans="8:8" s="1" ht="15.0" customFormat="1"/>
    <row r="343" spans="8:8" s="1" ht="15.0" customFormat="1"/>
    <row r="344" spans="8:8" s="1" ht="15.0" customFormat="1"/>
    <row r="345" spans="8:8" s="1" ht="15.0" customFormat="1"/>
    <row r="346" spans="8:8" s="1" ht="15.0" customFormat="1"/>
    <row r="347" spans="8:8" s="1" ht="15.0" customFormat="1"/>
    <row r="348" spans="8:8" s="1" ht="15.0" customFormat="1"/>
    <row r="349" spans="8:8" s="1" ht="15.0" customFormat="1"/>
    <row r="350" spans="8:8" s="1" ht="15.0" customFormat="1"/>
    <row r="351" spans="8:8" s="1" ht="15.0" customFormat="1"/>
    <row r="352" spans="8:8" s="1" ht="15.0" customFormat="1"/>
    <row r="353" spans="8:8" s="1" ht="15.0" customFormat="1"/>
    <row r="354" spans="8:8" s="1" ht="15.0" customFormat="1"/>
    <row r="355" spans="8:8" s="1" ht="15.0" customFormat="1"/>
    <row r="356" spans="8:8" s="1" ht="15.0" customFormat="1"/>
    <row r="357" spans="8:8" s="1" ht="15.0" customFormat="1"/>
    <row r="358" spans="8:8" s="1" ht="15.0" customFormat="1"/>
    <row r="359" spans="8:8" s="1" ht="15.0" customFormat="1"/>
    <row r="360" spans="8:8" s="1" ht="15.0" customFormat="1"/>
    <row r="361" spans="8:8" s="1" ht="15.0" customFormat="1"/>
    <row r="362" spans="8:8" s="1" ht="15.0" customFormat="1"/>
    <row r="363" spans="8:8" s="1" ht="15.0" customFormat="1"/>
    <row r="364" spans="8:8" s="1" ht="15.0" customFormat="1"/>
    <row r="365" spans="8:8" s="1" ht="15.0" customFormat="1"/>
    <row r="366" spans="8:8" s="1" ht="15.0" customFormat="1"/>
    <row r="367" spans="8:8" s="1" ht="15.0" customFormat="1"/>
    <row r="368" spans="8:8" s="1" ht="15.0" customFormat="1"/>
    <row r="369" spans="8:8" s="1" ht="15.0" customFormat="1"/>
    <row r="370" spans="8:8" s="1" ht="15.0" customFormat="1"/>
    <row r="371" spans="8:8" s="1" ht="15.0" customFormat="1"/>
    <row r="372" spans="8:8" s="1" ht="15.0" customFormat="1"/>
    <row r="373" spans="8:8" s="1" ht="15.0" customFormat="1"/>
    <row r="374" spans="8:8" s="1" ht="15.0" customFormat="1"/>
    <row r="375" spans="8:8" s="1" ht="15.0" customFormat="1"/>
    <row r="376" spans="8:8" s="1" ht="15.0" customFormat="1"/>
    <row r="377" spans="8:8" s="1" ht="15.0" customFormat="1"/>
    <row r="378" spans="8:8" s="1" ht="15.0" customFormat="1"/>
    <row r="379" spans="8:8" s="1" ht="15.0" customFormat="1"/>
    <row r="380" spans="8:8" s="1" ht="15.0" customFormat="1"/>
    <row r="381" spans="8:8" s="1" ht="15.0" customFormat="1"/>
    <row r="382" spans="8:8" s="1" ht="15.0" customFormat="1"/>
    <row r="383" spans="8:8" s="1" ht="15.0" customFormat="1"/>
    <row r="384" spans="8:8" s="1" ht="15.0" customFormat="1"/>
    <row r="385" spans="8:8" s="1" ht="15.0" customFormat="1"/>
    <row r="386" spans="8:8" s="1" ht="15.0" customFormat="1"/>
    <row r="387" spans="8:8" s="1" ht="15.0" customFormat="1"/>
    <row r="388" spans="8:8" s="1" ht="15.0" customFormat="1"/>
    <row r="389" spans="8:8" s="1" ht="15.0" customFormat="1"/>
    <row r="390" spans="8:8" s="1" ht="15.0" customFormat="1"/>
    <row r="391" spans="8:8" s="1" ht="15.0" customFormat="1"/>
    <row r="392" spans="8:8" s="1" ht="15.0" customFormat="1"/>
    <row r="393" spans="8:8" s="1" ht="15.0" customFormat="1"/>
    <row r="394" spans="8:8" s="1" ht="15.0" customFormat="1"/>
    <row r="395" spans="8:8" s="1" ht="15.0" customFormat="1"/>
    <row r="396" spans="8:8" s="1" ht="15.0" customFormat="1"/>
    <row r="397" spans="8:8" s="1" ht="15.0" customFormat="1"/>
    <row r="398" spans="8:8" s="1" ht="15.0" customFormat="1"/>
    <row r="399" spans="8:8" s="1" ht="15.0" customFormat="1"/>
    <row r="400" spans="8:8" s="1" ht="15.0" customFormat="1"/>
    <row r="401" spans="8:8" s="1" ht="15.0" customFormat="1"/>
    <row r="402" spans="8:8" s="1" ht="15.0" customFormat="1"/>
    <row r="403" spans="8:8" s="1" ht="15.0" customFormat="1"/>
    <row r="404" spans="8:8" s="1" ht="15.0" customFormat="1"/>
    <row r="405" spans="8:8" s="1" ht="15.0" customFormat="1"/>
    <row r="406" spans="8:8" s="1" ht="15.0" customFormat="1"/>
    <row r="407" spans="8:8" s="1" ht="15.0" customFormat="1"/>
    <row r="408" spans="8:8" s="1" ht="15.0" customFormat="1"/>
    <row r="409" spans="8:8" s="1" ht="15.0" customFormat="1"/>
    <row r="410" spans="8:8" s="1" ht="15.0" customFormat="1"/>
    <row r="411" spans="8:8" s="1" ht="15.0" customFormat="1"/>
    <row r="412" spans="8:8" s="1" ht="15.0" customFormat="1"/>
    <row r="413" spans="8:8" s="1" ht="15.0" customFormat="1"/>
    <row r="414" spans="8:8" s="1" ht="15.0" customFormat="1"/>
    <row r="415" spans="8:8" s="1" ht="15.0" customFormat="1"/>
    <row r="416" spans="8:8" s="1" ht="15.0" customFormat="1"/>
    <row r="417" spans="8:8" s="1" ht="15.0" customFormat="1"/>
    <row r="418" spans="8:8" s="1" ht="15.0" customFormat="1"/>
    <row r="419" spans="8:8" s="1" ht="15.0" customFormat="1"/>
    <row r="420" spans="8:8" s="1" ht="15.0" customFormat="1"/>
    <row r="421" spans="8:8" s="1" ht="15.0" customFormat="1"/>
    <row r="422" spans="8:8" s="1" ht="15.0" customFormat="1"/>
    <row r="423" spans="8:8" s="1" ht="15.0" customFormat="1"/>
    <row r="424" spans="8:8" s="1" ht="15.0" customFormat="1"/>
    <row r="425" spans="8:8" s="1" ht="15.0" customFormat="1"/>
    <row r="426" spans="8:8" s="1" ht="15.0" customFormat="1"/>
    <row r="427" spans="8:8" s="1" ht="15.0" customFormat="1"/>
    <row r="428" spans="8:8" s="1" ht="15.0" customFormat="1"/>
    <row r="429" spans="8:8" s="1" ht="15.0" customFormat="1"/>
    <row r="430" spans="8:8" s="1" ht="15.0" customFormat="1"/>
    <row r="431" spans="8:8" s="1" ht="15.0" customFormat="1"/>
    <row r="432" spans="8:8" s="1" ht="15.0" customFormat="1"/>
    <row r="433" spans="8:8" s="1" ht="15.0" customFormat="1"/>
    <row r="434" spans="8:8" s="1" ht="15.0" customFormat="1"/>
    <row r="435" spans="8:8" s="1" ht="15.0" customFormat="1"/>
    <row r="436" spans="8:8" s="1" ht="15.0" customFormat="1"/>
    <row r="437" spans="8:8" s="1" ht="15.0" customFormat="1"/>
    <row r="438" spans="8:8" s="1" ht="15.0" customFormat="1"/>
    <row r="439" spans="8:8" s="1" ht="15.0" customFormat="1"/>
    <row r="440" spans="8:8" s="1" ht="15.0" customFormat="1"/>
    <row r="441" spans="8:8" s="1" ht="15.0" customFormat="1"/>
    <row r="442" spans="8:8" s="1" ht="15.0" customFormat="1"/>
    <row r="443" spans="8:8" s="1" ht="15.0" customFormat="1"/>
    <row r="444" spans="8:8" s="1" ht="15.0" customFormat="1"/>
    <row r="445" spans="8:8" s="1" ht="15.0" customFormat="1"/>
    <row r="446" spans="8:8" s="1" ht="15.0" customFormat="1"/>
    <row r="447" spans="8:8" s="1" ht="15.0" customFormat="1"/>
    <row r="448" spans="8:8" s="1" ht="15.0" customFormat="1"/>
    <row r="449" spans="8:8" s="1" ht="15.0" customFormat="1"/>
    <row r="450" spans="8:8" s="1" ht="15.0" customFormat="1"/>
    <row r="451" spans="8:8" s="1" ht="15.0" customFormat="1"/>
    <row r="452" spans="8:8" s="1" ht="15.0" customFormat="1"/>
    <row r="453" spans="8:8" s="1" ht="15.0" customFormat="1"/>
    <row r="454" spans="8:8" s="1" ht="15.0" customFormat="1"/>
    <row r="455" spans="8:8" s="1" ht="15.0" customFormat="1"/>
    <row r="456" spans="8:8" s="1" ht="15.0" customFormat="1"/>
    <row r="457" spans="8:8" s="1" ht="15.0" customFormat="1"/>
    <row r="458" spans="8:8" s="1" ht="15.0" customFormat="1"/>
    <row r="459" spans="8:8" s="1" ht="15.0" customFormat="1"/>
    <row r="460" spans="8:8" s="1" ht="15.0" customFormat="1"/>
    <row r="461" spans="8:8" s="1" ht="15.0" customFormat="1"/>
    <row r="462" spans="8:8" s="1" ht="15.0" customFormat="1"/>
    <row r="463" spans="8:8" s="1" ht="15.0" customFormat="1"/>
    <row r="464" spans="8:8" s="1" ht="15.0" customFormat="1"/>
    <row r="465" spans="8:8" s="1" ht="15.0" customFormat="1"/>
    <row r="466" spans="8:8" s="1" ht="15.0" customFormat="1"/>
    <row r="467" spans="8:8" s="1" ht="15.0" customFormat="1"/>
    <row r="468" spans="8:8" s="1" ht="15.0" customFormat="1"/>
    <row r="469" spans="8:8" s="1" ht="15.0" customFormat="1"/>
    <row r="470" spans="8:8" s="1" ht="15.0" customFormat="1"/>
    <row r="471" spans="8:8" s="1" ht="15.0" customFormat="1"/>
    <row r="472" spans="8:8" s="1" ht="15.0" customFormat="1"/>
    <row r="473" spans="8:8" s="1" ht="15.0" customFormat="1"/>
    <row r="474" spans="8:8" s="1" ht="15.0" customFormat="1"/>
    <row r="475" spans="8:8" s="1" ht="15.0" customFormat="1"/>
    <row r="476" spans="8:8" s="1" ht="15.0" customFormat="1"/>
    <row r="477" spans="8:8" s="1" ht="15.0" customFormat="1"/>
    <row r="478" spans="8:8" s="1" ht="15.0" customFormat="1"/>
    <row r="479" spans="8:8" s="1" ht="15.0" customFormat="1"/>
    <row r="480" spans="8:8" s="1" ht="15.0" customFormat="1"/>
    <row r="481" spans="8:8" s="1" ht="15.0" customFormat="1"/>
    <row r="482" spans="8:8" s="1" ht="15.0" customFormat="1"/>
    <row r="483" spans="8:8" s="1" ht="15.0" customFormat="1"/>
    <row r="484" spans="8:8" s="1" ht="15.0" customFormat="1"/>
    <row r="485" spans="8:8" s="1" ht="15.0" customFormat="1"/>
    <row r="486" spans="8:8" s="1" ht="15.0" customFormat="1"/>
    <row r="487" spans="8:8" s="1" ht="15.0" customFormat="1"/>
    <row r="488" spans="8:8" s="1" ht="15.0" customFormat="1"/>
    <row r="489" spans="8:8" s="1" ht="15.0" customFormat="1"/>
    <row r="490" spans="8:8" s="1" ht="15.0" customFormat="1"/>
    <row r="491" spans="8:8" s="1" ht="15.0" customFormat="1"/>
    <row r="492" spans="8:8" s="1" ht="15.0" customFormat="1"/>
    <row r="493" spans="8:8" s="1" ht="15.0" customFormat="1"/>
    <row r="494" spans="8:8" s="1" ht="15.0" customFormat="1"/>
    <row r="495" spans="8:8" s="1" ht="15.0" customFormat="1"/>
    <row r="496" spans="8:8" s="1" ht="15.0" customFormat="1"/>
    <row r="497" spans="8:8" s="1" ht="15.0" customFormat="1"/>
    <row r="498" spans="8:8" s="1" ht="15.0" customFormat="1"/>
    <row r="499" spans="8:8" s="1" ht="15.0" customFormat="1"/>
    <row r="500" spans="8:8" s="1" ht="15.0" customFormat="1"/>
    <row r="501" spans="8:8" s="1" ht="15.0" customFormat="1"/>
    <row r="502" spans="8:8" s="1" ht="15.0" customFormat="1"/>
    <row r="503" spans="8:8" s="1" ht="15.0" customFormat="1"/>
    <row r="504" spans="8:8" s="1" ht="15.0" customFormat="1"/>
    <row r="505" spans="8:8" s="1" ht="15.0" customFormat="1"/>
    <row r="506" spans="8:8" s="1" ht="15.0" customFormat="1"/>
    <row r="507" spans="8:8" s="1" ht="15.0" customFormat="1"/>
    <row r="508" spans="8:8" s="1" ht="15.0" customFormat="1"/>
    <row r="509" spans="8:8" s="1" ht="15.0" customFormat="1"/>
    <row r="510" spans="8:8" s="1" ht="15.0" customFormat="1"/>
    <row r="511" spans="8:8" s="1" ht="15.0" customFormat="1"/>
    <row r="512" spans="8:8" s="1" ht="15.0" customFormat="1"/>
    <row r="513" spans="8:8" s="1" ht="15.0" customFormat="1"/>
    <row r="514" spans="8:8" s="1" ht="15.0" customFormat="1"/>
    <row r="515" spans="8:8" s="1" ht="15.0" customFormat="1"/>
    <row r="516" spans="8:8" s="1" ht="15.0" customFormat="1"/>
    <row r="517" spans="8:8" s="1" ht="15.0" customFormat="1"/>
    <row r="518" spans="8:8" s="1" ht="15.0" customFormat="1"/>
    <row r="519" spans="8:8" s="1" ht="15.0" customFormat="1"/>
    <row r="520" spans="8:8" s="1" ht="15.0" customFormat="1"/>
    <row r="521" spans="8:8" s="1" ht="15.0" customFormat="1"/>
    <row r="522" spans="8:8" s="1" ht="15.0" customFormat="1"/>
    <row r="523" spans="8:8" s="1" ht="15.0" customFormat="1"/>
    <row r="524" spans="8:8" s="1" ht="15.0" customFormat="1"/>
    <row r="525" spans="8:8" s="1" ht="15.0" customFormat="1"/>
    <row r="526" spans="8:8" s="1" ht="15.0" customFormat="1"/>
    <row r="527" spans="8:8" s="1" ht="15.0" customFormat="1"/>
    <row r="528" spans="8:8" s="1" ht="15.0" customFormat="1"/>
    <row r="529" spans="8:8" s="1" ht="15.0" customFormat="1"/>
    <row r="530" spans="8:8" s="1" ht="15.0" customFormat="1"/>
    <row r="531" spans="8:8" s="1" ht="15.0" customFormat="1"/>
    <row r="532" spans="8:8" s="1" ht="15.0" customFormat="1"/>
    <row r="533" spans="8:8" s="1" ht="15.0" customFormat="1"/>
    <row r="534" spans="8:8" s="1" ht="15.0" customFormat="1"/>
    <row r="535" spans="8:8" s="1" ht="15.0" customFormat="1"/>
    <row r="536" spans="8:8" s="1" ht="15.0" customFormat="1"/>
    <row r="537" spans="8:8" s="1" ht="15.0" customFormat="1"/>
    <row r="538" spans="8:8" s="1" ht="15.0" customFormat="1"/>
    <row r="539" spans="8:8" s="1" ht="15.0" customFormat="1"/>
    <row r="540" spans="8:8" s="1" ht="15.0" customFormat="1"/>
    <row r="541" spans="8:8" s="1" ht="15.0" customFormat="1"/>
    <row r="542" spans="8:8" s="1" ht="15.0" customFormat="1"/>
    <row r="543" spans="8:8" s="1" ht="15.0" customFormat="1"/>
    <row r="544" spans="8:8" s="1" ht="15.0" customFormat="1"/>
    <row r="545" spans="8:8" s="1" ht="15.0" customFormat="1"/>
    <row r="546" spans="8:8" s="1" ht="15.0" customFormat="1"/>
    <row r="547" spans="8:8" s="1" ht="15.0" customFormat="1"/>
    <row r="548" spans="8:8" s="1" ht="15.0" customFormat="1"/>
    <row r="549" spans="8:8" s="1" ht="15.0" customFormat="1"/>
    <row r="550" spans="8:8" s="1" ht="15.0" customFormat="1"/>
    <row r="551" spans="8:8" s="1" ht="15.0" customFormat="1"/>
    <row r="552" spans="8:8" s="1" ht="15.0" customFormat="1"/>
    <row r="553" spans="8:8" s="1" ht="15.0" customFormat="1"/>
    <row r="554" spans="8:8" s="1" ht="15.0" customFormat="1"/>
    <row r="555" spans="8:8" s="1" ht="15.0" customFormat="1"/>
    <row r="556" spans="8:8" s="1" ht="15.0" customFormat="1"/>
    <row r="557" spans="8:8" s="1" ht="15.0" customFormat="1"/>
    <row r="558" spans="8:8" s="1" ht="15.0" customFormat="1"/>
    <row r="559" spans="8:8" s="1" ht="15.0" customFormat="1"/>
    <row r="560" spans="8:8" s="1" ht="15.0" customFormat="1"/>
    <row r="561" spans="8:8" s="1" ht="15.0" customFormat="1"/>
    <row r="562" spans="8:8" s="1" ht="15.0" customFormat="1"/>
    <row r="563" spans="8:8" s="1" ht="15.0" customFormat="1"/>
    <row r="564" spans="8:8" s="1" ht="15.0" customFormat="1"/>
    <row r="565" spans="8:8" s="1" ht="15.0" customFormat="1"/>
    <row r="566" spans="8:8" s="1" ht="15.0" customFormat="1"/>
    <row r="567" spans="8:8" s="1" ht="15.0" customFormat="1"/>
    <row r="568" spans="8:8" s="1" ht="15.0" customFormat="1"/>
    <row r="569" spans="8:8" s="1" ht="15.0" customFormat="1"/>
    <row r="570" spans="8:8" s="1" ht="15.0" customFormat="1"/>
    <row r="571" spans="8:8" s="1" ht="15.0" customFormat="1"/>
    <row r="572" spans="8:8" s="1" ht="15.0" customFormat="1"/>
    <row r="573" spans="8:8" s="1" ht="15.0" customFormat="1"/>
    <row r="574" spans="8:8" s="1" ht="15.0" customFormat="1"/>
    <row r="575" spans="8:8" s="1" ht="15.0" customFormat="1"/>
    <row r="576" spans="8:8" s="1" ht="15.0" customFormat="1"/>
    <row r="577" spans="8:8" s="1" ht="15.0" customFormat="1"/>
    <row r="578" spans="8:8" s="1" ht="15.0" customFormat="1"/>
    <row r="579" spans="8:8" s="1" ht="15.0" customFormat="1"/>
    <row r="580" spans="8:8" s="1" ht="15.0" customFormat="1"/>
    <row r="581" spans="8:8" s="1" ht="15.0" customFormat="1"/>
    <row r="582" spans="8:8" s="1" ht="15.0" customFormat="1"/>
    <row r="583" spans="8:8" s="1" ht="15.0" customFormat="1"/>
    <row r="584" spans="8:8" s="1" ht="15.0" customFormat="1"/>
    <row r="585" spans="8:8" s="1" ht="15.0" customFormat="1"/>
    <row r="586" spans="8:8" s="1" ht="15.0" customFormat="1"/>
    <row r="587" spans="8:8" s="1" ht="15.0" customFormat="1"/>
    <row r="588" spans="8:8" s="1" ht="15.0" customFormat="1"/>
    <row r="589" spans="8:8" s="1" ht="15.0" customFormat="1"/>
    <row r="590" spans="8:8" s="1" ht="15.0" customFormat="1"/>
    <row r="591" spans="8:8" s="1" ht="15.0" customFormat="1"/>
    <row r="592" spans="8:8" s="1" ht="15.0" customFormat="1"/>
    <row r="593" spans="8:8" s="1" ht="15.0" customFormat="1"/>
    <row r="594" spans="8:8" s="1" ht="15.0" customFormat="1"/>
    <row r="595" spans="8:8" s="1" ht="15.0" customFormat="1"/>
    <row r="596" spans="8:8" s="1" ht="15.0" customFormat="1"/>
    <row r="597" spans="8:8" s="1" ht="15.0" customFormat="1"/>
    <row r="598" spans="8:8" s="1" ht="15.0" customFormat="1"/>
    <row r="599" spans="8:8" s="1" ht="15.0" customFormat="1"/>
    <row r="600" spans="8:8" s="1" ht="15.0" customFormat="1"/>
    <row r="601" spans="8:8" s="1" ht="15.0" customFormat="1"/>
    <row r="602" spans="8:8" s="1" ht="15.0" customFormat="1"/>
    <row r="603" spans="8:8" s="1" ht="15.0" customFormat="1"/>
    <row r="604" spans="8:8" s="1" ht="15.0" customFormat="1"/>
    <row r="605" spans="8:8" s="1" ht="15.0" customFormat="1"/>
    <row r="606" spans="8:8" s="1" ht="15.0" customFormat="1"/>
  </sheetData>
  <sheetProtection password="c1fb" sheet="1" objects="1" scenarios="1" formatCells="0" formatColumns="0" formatRows="0"/>
  <mergeCells count="18">
    <mergeCell ref="Q5:T5"/>
    <mergeCell ref="A5:K5"/>
    <mergeCell ref="I19:K19"/>
    <mergeCell ref="A1:C1"/>
    <mergeCell ref="I20:K20"/>
    <mergeCell ref="A25:C25"/>
    <mergeCell ref="I28:K28"/>
    <mergeCell ref="A2:C2"/>
    <mergeCell ref="D1:K1"/>
    <mergeCell ref="C3:I3"/>
    <mergeCell ref="I27:K27"/>
    <mergeCell ref="A23:C23"/>
    <mergeCell ref="A27:C27"/>
    <mergeCell ref="I21:K21"/>
    <mergeCell ref="I26:K26"/>
    <mergeCell ref="A22:C22"/>
    <mergeCell ref="A24:C24"/>
    <mergeCell ref="A26:C26"/>
  </mergeCells>
  <conditionalFormatting sqref="A8:A17">
    <cfRule type="cellIs" operator="equal" priority="1" dxfId="0">
      <formula>0</formula>
    </cfRule>
  </conditionalFormatting>
  <pageMargins left="0.5" right="0.45" top="0.75" bottom="0.75" header="0.3" footer="0.3"/>
  <pageSetup paperSize="9" scale="72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0070C0"/>
    <pageSetUpPr fitToPage="1"/>
  </sheetPr>
  <dimension ref="A1:T28"/>
  <sheetViews>
    <sheetView workbookViewId="0">
      <selection activeCell="L12" sqref="L12"/>
    </sheetView>
  </sheetViews>
  <sheetFormatPr defaultRowHeight="15.0" defaultColWidth="10"/>
  <cols>
    <col min="1" max="1" customWidth="1" width="5.0" style="1"/>
    <col min="2" max="2" customWidth="1" width="17.875" style="1"/>
    <col min="3" max="3" customWidth="1" width="13.375" style="1"/>
    <col min="4" max="4" customWidth="1" width="10.75" style="1"/>
    <col min="5" max="5" customWidth="1" width="11.375" style="1"/>
    <col min="6" max="6" customWidth="1" width="10.625" style="1"/>
    <col min="7" max="7" customWidth="1" width="7.75" style="1"/>
    <col min="8" max="8" customWidth="1" width="10.375" style="1"/>
    <col min="9" max="9" customWidth="1" width="11.0" style="1"/>
    <col min="10" max="10" customWidth="1" width="11.625" style="1"/>
    <col min="11" max="16384" customWidth="0" width="9.0" style="1"/>
  </cols>
  <sheetData>
    <row r="1" spans="8:8" ht="27.0" customHeight="1">
      <c r="A1" s="67" t="str">
        <f>IF(Master!D3="","",CONCATENATE("कार्यालय ",Master!G6,"]"))</f>
        <v>कार्यालय प्रधानाचार्य ]</v>
      </c>
      <c r="B1" s="67"/>
      <c r="C1" s="67"/>
      <c r="D1" s="68" t="str">
        <f>IF(Master!D3="","",Master!D3)</f>
        <v>egkRek xka/kh jktdh; fo|ky; ¼vaxzsth ek/;e½ cj ] ikyh</v>
      </c>
      <c r="E1" s="68"/>
      <c r="F1" s="68"/>
      <c r="G1" s="68"/>
      <c r="H1" s="68"/>
      <c r="I1" s="68"/>
      <c r="J1" s="68"/>
      <c r="K1" s="69"/>
      <c r="L1" s="69"/>
      <c r="M1" s="69"/>
      <c r="N1" s="69"/>
    </row>
    <row r="2" spans="8:8" ht="18.75">
      <c r="A2" s="70" t="s">
        <v>34</v>
      </c>
      <c r="B2" s="70"/>
      <c r="C2" s="70"/>
      <c r="D2" s="69"/>
      <c r="E2" s="69"/>
      <c r="F2" s="69"/>
      <c r="G2" s="69"/>
      <c r="H2" s="69"/>
      <c r="I2" s="91" t="s">
        <v>33</v>
      </c>
      <c r="J2" s="73"/>
      <c r="K2" s="69"/>
      <c r="L2" s="69"/>
      <c r="M2" s="69"/>
      <c r="N2" s="69"/>
    </row>
    <row r="3" spans="8:8" ht="21.0" customHeight="1">
      <c r="A3" s="73"/>
      <c r="B3" s="73"/>
      <c r="C3" s="92" t="s">
        <v>23</v>
      </c>
      <c r="D3" s="92"/>
      <c r="E3" s="92"/>
      <c r="F3" s="92"/>
      <c r="G3" s="92"/>
      <c r="H3" s="92"/>
      <c r="I3" s="73"/>
      <c r="J3" s="73"/>
      <c r="K3" s="69"/>
      <c r="L3" s="69"/>
      <c r="M3" s="69"/>
      <c r="N3" s="69"/>
    </row>
    <row r="4" spans="8:8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69"/>
      <c r="L4" s="69"/>
      <c r="M4" s="69"/>
      <c r="N4" s="69"/>
    </row>
    <row r="5" spans="8:8" ht="112.5" customHeight="1">
      <c r="A5" s="75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69"/>
      <c r="L5" s="69"/>
      <c r="M5" s="69"/>
      <c r="N5" s="69"/>
      <c r="P5" s="93" t="s">
        <v>102</v>
      </c>
      <c r="Q5" s="94"/>
      <c r="R5" s="94"/>
      <c r="S5" s="95"/>
    </row>
    <row r="6" spans="8:8" ht="15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P6" s="96"/>
      <c r="Q6" s="97"/>
      <c r="R6" s="97"/>
      <c r="S6" s="98"/>
    </row>
    <row r="7" spans="8:8" ht="56.25">
      <c r="A7" s="99" t="s">
        <v>24</v>
      </c>
      <c r="B7" s="99" t="s">
        <v>25</v>
      </c>
      <c r="C7" s="99" t="s">
        <v>26</v>
      </c>
      <c r="D7" s="99" t="s">
        <v>27</v>
      </c>
      <c r="E7" s="99" t="s">
        <v>29</v>
      </c>
      <c r="F7" s="99" t="s">
        <v>30</v>
      </c>
      <c r="G7" s="99" t="s">
        <v>75</v>
      </c>
      <c r="H7" s="99" t="s">
        <v>36</v>
      </c>
      <c r="I7" s="99" t="s">
        <v>31</v>
      </c>
      <c r="J7" s="99" t="s">
        <v>32</v>
      </c>
      <c r="K7" s="69"/>
      <c r="L7" s="69"/>
      <c r="M7" s="69"/>
      <c r="N7" s="69"/>
    </row>
    <row r="8" spans="8:8" ht="24.95" customHeight="1">
      <c r="A8" s="80">
        <f>IF(Master!B11="","",Master!B11)</f>
        <v>1.0</v>
      </c>
      <c r="B8" s="81" t="str">
        <f>IF(Master!C11="","",UPPER(Master!C11))</f>
        <v>SHRI RAM</v>
      </c>
      <c r="C8" s="82" t="str">
        <f>IF(Master!D11="","",Master!D11)</f>
        <v>अध्यापक  तृतीय श्रेणी लेवल - 1 </v>
      </c>
      <c r="D8" s="83">
        <f>IF(Master!E11="","",Master!E11)</f>
        <v>31778.0</v>
      </c>
      <c r="E8" s="83">
        <f>IF(Master!G11="","",Master!G11)</f>
        <v>43372.0</v>
      </c>
      <c r="F8" s="83">
        <f>IF(Master!H11="","",Master!H11)</f>
        <v>44086.0</v>
      </c>
      <c r="G8" s="85">
        <f>IF(Master!I11="","",Master!I11)</f>
        <v>10.0</v>
      </c>
      <c r="H8" s="86">
        <f>IF(Master!J11="","",Master!J11)</f>
        <v>33800.0</v>
      </c>
      <c r="I8" s="83">
        <f>IF(Master!M11="","",Master!M11)</f>
        <v>44378.0</v>
      </c>
      <c r="J8" s="87"/>
      <c r="K8" s="69"/>
      <c r="L8" s="69"/>
      <c r="M8" s="69"/>
      <c r="N8" s="69"/>
    </row>
    <row r="9" spans="8:8" ht="24.95" customHeight="1">
      <c r="A9" s="80">
        <f>IF(Master!B12="","",Master!B12)</f>
        <v>2.0</v>
      </c>
      <c r="B9" s="81" t="str">
        <f>IF(Master!C12="","",UPPER(Master!C12))</f>
        <v>SAMPAT RAJ GAUR</v>
      </c>
      <c r="C9" s="82" t="str">
        <f>IF(Master!D12="","",Master!D12)</f>
        <v>अध्यापक  तृतीय श्रेणी लेवल - 2 </v>
      </c>
      <c r="D9" s="83">
        <f>IF(Master!E12="","",Master!E12)</f>
        <v>32874.0</v>
      </c>
      <c r="E9" s="83">
        <f>IF(Master!G12="","",Master!G12)</f>
        <v>44105.0</v>
      </c>
      <c r="F9" s="83">
        <f>IF(Master!H12="","",Master!H12)</f>
        <v>44105.0</v>
      </c>
      <c r="G9" s="85">
        <f>IF(Master!I12="","",Master!I12)</f>
        <v>10.0</v>
      </c>
      <c r="H9" s="86">
        <f>IF(Master!J12="","",Master!J12)</f>
        <v>33800.0</v>
      </c>
      <c r="I9" s="83">
        <f>IF(Master!M12="","",Master!M12)</f>
        <v>44378.0</v>
      </c>
      <c r="J9" s="87"/>
      <c r="K9" s="69"/>
      <c r="L9" s="69"/>
      <c r="M9" s="69"/>
      <c r="N9" s="69"/>
    </row>
    <row r="10" spans="8:8" ht="24.95" customHeight="1">
      <c r="A10" s="80">
        <f>IF(Master!B13="","",Master!B13)</f>
        <v>3.0</v>
      </c>
      <c r="B10" s="81" t="str">
        <f>IF(Master!C13="","",UPPER(Master!C13))</f>
        <v>MOHAN</v>
      </c>
      <c r="C10" s="82" t="str">
        <f>IF(Master!D13="","",Master!D13)</f>
        <v>वरिष्ठ अध्यापक </v>
      </c>
      <c r="D10" s="83">
        <f>IF(Master!E13="","",Master!E13)</f>
        <v>31959.0</v>
      </c>
      <c r="E10" s="83">
        <f>IF(Master!G13="","",Master!G13)</f>
        <v>43415.0</v>
      </c>
      <c r="F10" s="83">
        <f>IF(Master!H13="","",Master!H13)</f>
        <v>44146.0</v>
      </c>
      <c r="G10" s="85">
        <f>IF(Master!I13="","",Master!I13)</f>
        <v>11.0</v>
      </c>
      <c r="H10" s="86">
        <f>IF(Master!J13="","",Master!J13)</f>
        <v>37800.0</v>
      </c>
      <c r="I10" s="83">
        <f>IF(Master!M13="","",Master!M13)</f>
        <v>44378.0</v>
      </c>
      <c r="J10" s="87"/>
      <c r="K10" s="69"/>
      <c r="L10" s="69"/>
      <c r="M10" s="69"/>
      <c r="N10" s="69"/>
    </row>
    <row r="11" spans="8:8" ht="24.95" customHeight="1">
      <c r="A11" s="80">
        <f>IF(Master!B14="","",Master!B14)</f>
        <v>4.0</v>
      </c>
      <c r="B11" s="81" t="str">
        <f>IF(Master!C14="","",UPPER(Master!C14))</f>
        <v>SUMAN SAINI</v>
      </c>
      <c r="C11" s="82" t="str">
        <f>IF(Master!D14="","",Master!D14)</f>
        <v>वरिष्ठ अध्यापक </v>
      </c>
      <c r="D11" s="83">
        <f>IF(Master!E14="","",Master!E14)</f>
        <v>33604.0</v>
      </c>
      <c r="E11" s="83">
        <f>IF(Master!G14="","",Master!G14)</f>
        <v>43382.0</v>
      </c>
      <c r="F11" s="83">
        <f>IF(Master!H14="","",Master!H14)</f>
        <v>44113.0</v>
      </c>
      <c r="G11" s="85">
        <f>IF(Master!I14="","",Master!I14)</f>
        <v>11.0</v>
      </c>
      <c r="H11" s="86">
        <f>IF(Master!J14="","",Master!J14)</f>
        <v>37800.0</v>
      </c>
      <c r="I11" s="83">
        <f>IF(Master!M14="","",Master!M14)</f>
        <v>44378.0</v>
      </c>
      <c r="J11" s="87"/>
      <c r="K11" s="69"/>
      <c r="L11" s="69"/>
      <c r="M11" s="69"/>
      <c r="N11" s="69"/>
    </row>
    <row r="12" spans="8:8" ht="24.95" customHeight="1">
      <c r="A12" s="80" t="str">
        <f>IF(Master!B15="","",Master!B15)</f>
        <v/>
      </c>
      <c r="B12" s="81" t="str">
        <f>IF(Master!C15="","",UPPER(Master!C15))</f>
        <v/>
      </c>
      <c r="C12" s="82" t="str">
        <f>IF(Master!D15="","",Master!D15)</f>
        <v/>
      </c>
      <c r="D12" s="83" t="str">
        <f>IF(Master!E15="","",Master!E15)</f>
        <v/>
      </c>
      <c r="E12" s="83" t="str">
        <f>IF(Master!G15="","",Master!G15)</f>
        <v/>
      </c>
      <c r="F12" s="83" t="str">
        <f>IF(Master!H15="","",Master!H15)</f>
        <v/>
      </c>
      <c r="G12" s="85" t="str">
        <f>IF(Master!I15="","",Master!I15)</f>
        <v/>
      </c>
      <c r="H12" s="86" t="str">
        <f>IF(Master!J15="","",Master!J15)</f>
        <v/>
      </c>
      <c r="I12" s="83" t="str">
        <f>IF(Master!M15="","",Master!M15)</f>
        <v/>
      </c>
      <c r="J12" s="87"/>
    </row>
    <row r="13" spans="8:8" ht="24.95" customHeight="1">
      <c r="A13" s="80" t="str">
        <f>IF(Master!B16="","",Master!B16)</f>
        <v/>
      </c>
      <c r="B13" s="81" t="str">
        <f>IF(Master!C16="","",UPPER(Master!C16))</f>
        <v/>
      </c>
      <c r="C13" s="82" t="str">
        <f>IF(Master!D16="","",Master!D16)</f>
        <v/>
      </c>
      <c r="D13" s="83" t="str">
        <f>IF(Master!E16="","",Master!E16)</f>
        <v/>
      </c>
      <c r="E13" s="83" t="str">
        <f>IF(Master!G16="","",Master!G16)</f>
        <v/>
      </c>
      <c r="F13" s="83" t="str">
        <f>IF(Master!H16="","",Master!H16)</f>
        <v/>
      </c>
      <c r="G13" s="85" t="str">
        <f>IF(Master!I16="","",Master!I16)</f>
        <v/>
      </c>
      <c r="H13" s="86" t="str">
        <f>IF(Master!J16="","",Master!J16)</f>
        <v/>
      </c>
      <c r="I13" s="83" t="str">
        <f>IF(Master!M16="","",Master!M16)</f>
        <v/>
      </c>
      <c r="J13" s="87"/>
    </row>
    <row r="14" spans="8:8" ht="24.95" customHeight="1">
      <c r="A14" s="80" t="str">
        <f>IF(Master!B17="","",Master!B17)</f>
        <v/>
      </c>
      <c r="B14" s="81" t="str">
        <f>IF(Master!C17="","",UPPER(Master!C17))</f>
        <v/>
      </c>
      <c r="C14" s="82" t="str">
        <f>IF(Master!D17="","",Master!D17)</f>
        <v/>
      </c>
      <c r="D14" s="83" t="str">
        <f>IF(Master!E17="","",Master!E17)</f>
        <v/>
      </c>
      <c r="E14" s="83" t="str">
        <f>IF(Master!G17="","",Master!G17)</f>
        <v/>
      </c>
      <c r="F14" s="83" t="str">
        <f>IF(Master!H17="","",Master!H17)</f>
        <v/>
      </c>
      <c r="G14" s="85" t="str">
        <f>IF(Master!I17="","",Master!I17)</f>
        <v/>
      </c>
      <c r="H14" s="86" t="str">
        <f>IF(Master!J17="","",Master!J17)</f>
        <v/>
      </c>
      <c r="I14" s="83" t="str">
        <f>IF(Master!M17="","",Master!M17)</f>
        <v/>
      </c>
      <c r="J14" s="87"/>
    </row>
    <row r="15" spans="8:8" ht="24.95" customHeight="1">
      <c r="A15" s="80" t="str">
        <f>IF(Master!B18="","",Master!B18)</f>
        <v/>
      </c>
      <c r="B15" s="81" t="str">
        <f>IF(Master!C18="","",UPPER(Master!C18))</f>
        <v/>
      </c>
      <c r="C15" s="82" t="str">
        <f>IF(Master!D18="","",Master!D18)</f>
        <v/>
      </c>
      <c r="D15" s="83" t="str">
        <f>IF(Master!E18="","",Master!E18)</f>
        <v/>
      </c>
      <c r="E15" s="83" t="str">
        <f>IF(Master!G18="","",Master!G18)</f>
        <v/>
      </c>
      <c r="F15" s="83" t="str">
        <f>IF(Master!H18="","",Master!H18)</f>
        <v/>
      </c>
      <c r="G15" s="85" t="str">
        <f>IF(Master!I18="","",Master!I18)</f>
        <v/>
      </c>
      <c r="H15" s="86" t="str">
        <f>IF(Master!J18="","",Master!J18)</f>
        <v/>
      </c>
      <c r="I15" s="83" t="str">
        <f>IF(Master!M18="","",Master!M18)</f>
        <v/>
      </c>
      <c r="J15" s="87"/>
    </row>
    <row r="16" spans="8:8" ht="24.95" customHeight="1">
      <c r="A16" s="80" t="str">
        <f>IF(Master!B19="","",Master!B19)</f>
        <v/>
      </c>
      <c r="B16" s="81" t="str">
        <f>IF(Master!C19="","",UPPER(Master!C19))</f>
        <v/>
      </c>
      <c r="C16" s="82" t="str">
        <f>IF(Master!D19="","",Master!D19)</f>
        <v/>
      </c>
      <c r="D16" s="83" t="str">
        <f>IF(Master!E19="","",Master!E19)</f>
        <v/>
      </c>
      <c r="E16" s="83" t="str">
        <f>IF(Master!G19="","",Master!G19)</f>
        <v/>
      </c>
      <c r="F16" s="83" t="str">
        <f>IF(Master!H19="","",Master!H19)</f>
        <v/>
      </c>
      <c r="G16" s="85" t="str">
        <f>IF(Master!I19="","",Master!I19)</f>
        <v/>
      </c>
      <c r="H16" s="86" t="str">
        <f>IF(Master!J19="","",Master!J19)</f>
        <v/>
      </c>
      <c r="I16" s="83" t="str">
        <f>IF(Master!M19="","",Master!M19)</f>
        <v/>
      </c>
      <c r="J16" s="87"/>
    </row>
    <row r="17" spans="8:8" ht="24.95" customHeight="1">
      <c r="A17" s="80" t="str">
        <f>IF(Master!B20="","",Master!B20)</f>
        <v/>
      </c>
      <c r="B17" s="81" t="str">
        <f>IF(Master!C20="","",UPPER(Master!C20))</f>
        <v/>
      </c>
      <c r="C17" s="82" t="str">
        <f>IF(Master!D20="","",Master!D20)</f>
        <v/>
      </c>
      <c r="D17" s="83" t="str">
        <f>IF(Master!E20="","",Master!E20)</f>
        <v/>
      </c>
      <c r="E17" s="83" t="str">
        <f>IF(Master!G20="","",Master!G20)</f>
        <v/>
      </c>
      <c r="F17" s="83" t="str">
        <f>IF(Master!H20="","",Master!H20)</f>
        <v/>
      </c>
      <c r="G17" s="85" t="str">
        <f>IF(Master!I20="","",Master!I20)</f>
        <v/>
      </c>
      <c r="H17" s="86" t="str">
        <f>IF(Master!J20="","",Master!J20)</f>
        <v/>
      </c>
      <c r="I17" s="83" t="str">
        <f>IF(Master!M20="","",Master!M20)</f>
        <v/>
      </c>
      <c r="J17" s="87"/>
    </row>
    <row r="18" spans="8:8" ht="20.25" customHeight="1"/>
    <row r="19" spans="8:8" ht="17.25" customHeight="1">
      <c r="A19" s="88"/>
      <c r="B19" s="88"/>
      <c r="C19" s="88"/>
      <c r="D19" s="88"/>
      <c r="E19" s="88"/>
      <c r="F19" s="88"/>
      <c r="G19" s="88"/>
      <c r="H19" s="89" t="s">
        <v>46</v>
      </c>
      <c r="I19" s="89"/>
      <c r="J19" s="89"/>
    </row>
    <row r="20" spans="8:8" ht="17.25" customHeight="1">
      <c r="A20" s="88"/>
      <c r="B20" s="88"/>
      <c r="C20" s="88"/>
      <c r="D20" s="88"/>
      <c r="E20" s="88"/>
      <c r="F20" s="88"/>
      <c r="G20" s="88"/>
      <c r="H20" s="89" t="s">
        <v>38</v>
      </c>
      <c r="I20" s="89"/>
      <c r="J20" s="89"/>
    </row>
    <row r="21" spans="8:8" ht="17.25" customHeight="1">
      <c r="A21" s="88"/>
      <c r="B21" s="88"/>
      <c r="C21" s="88"/>
      <c r="D21" s="88"/>
      <c r="E21" s="88"/>
      <c r="F21" s="88"/>
      <c r="G21" s="88"/>
      <c r="H21" s="89" t="s">
        <v>39</v>
      </c>
      <c r="I21" s="89"/>
      <c r="J21" s="89"/>
    </row>
    <row r="22" spans="8:8" ht="18.75">
      <c r="A22" s="70" t="s">
        <v>34</v>
      </c>
      <c r="B22" s="70"/>
      <c r="C22" s="70"/>
      <c r="D22" s="73"/>
      <c r="E22" s="73"/>
      <c r="F22" s="90" t="s">
        <v>33</v>
      </c>
      <c r="G22" s="90"/>
      <c r="H22" s="73"/>
      <c r="I22" s="90"/>
      <c r="J22" s="73"/>
      <c r="K22" s="69"/>
      <c r="L22" s="69"/>
      <c r="M22" s="69"/>
      <c r="N22" s="69"/>
    </row>
    <row r="23" spans="8:8" ht="18.75">
      <c r="A23" s="70" t="s">
        <v>40</v>
      </c>
      <c r="B23" s="70"/>
      <c r="C23" s="70"/>
      <c r="D23" s="88"/>
      <c r="E23" s="88"/>
      <c r="F23" s="88"/>
      <c r="G23" s="88"/>
      <c r="H23" s="88"/>
      <c r="I23" s="88"/>
      <c r="J23" s="88"/>
    </row>
    <row r="24" spans="8:8" ht="18.75">
      <c r="A24" s="70" t="s">
        <v>41</v>
      </c>
      <c r="B24" s="70"/>
      <c r="C24" s="70"/>
      <c r="D24" s="88"/>
      <c r="E24" s="88"/>
      <c r="F24" s="88"/>
      <c r="G24" s="88"/>
      <c r="H24" s="88"/>
      <c r="I24" s="88"/>
      <c r="J24" s="88"/>
    </row>
    <row r="25" spans="8:8" ht="18.75">
      <c r="A25" s="70" t="s">
        <v>42</v>
      </c>
      <c r="B25" s="70"/>
      <c r="C25" s="70"/>
      <c r="D25" s="88"/>
      <c r="E25" s="88"/>
      <c r="F25" s="88"/>
      <c r="G25" s="88"/>
      <c r="H25" s="88"/>
      <c r="I25" s="88"/>
      <c r="J25" s="88"/>
    </row>
    <row r="26" spans="8:8" ht="18.75">
      <c r="A26" s="70" t="s">
        <v>43</v>
      </c>
      <c r="B26" s="70"/>
      <c r="C26" s="70"/>
      <c r="D26" s="88"/>
      <c r="E26" s="88"/>
      <c r="F26" s="88"/>
      <c r="G26" s="88"/>
      <c r="H26" s="89" t="s">
        <v>46</v>
      </c>
      <c r="I26" s="89"/>
      <c r="J26" s="89"/>
    </row>
    <row r="27" spans="8:8" ht="18.75">
      <c r="A27" s="70" t="s">
        <v>44</v>
      </c>
      <c r="B27" s="70"/>
      <c r="C27" s="70"/>
      <c r="D27" s="88"/>
      <c r="E27" s="88"/>
      <c r="F27" s="88"/>
      <c r="G27" s="88"/>
      <c r="H27" s="89" t="s">
        <v>38</v>
      </c>
      <c r="I27" s="89"/>
      <c r="J27" s="89"/>
    </row>
    <row r="28" spans="8:8" ht="18.75">
      <c r="A28" s="88"/>
      <c r="B28" s="88"/>
      <c r="C28" s="88"/>
      <c r="D28" s="88"/>
      <c r="E28" s="88"/>
      <c r="F28" s="88"/>
      <c r="G28" s="88"/>
      <c r="H28" s="89" t="s">
        <v>39</v>
      </c>
      <c r="I28" s="89"/>
      <c r="J28" s="89"/>
    </row>
  </sheetData>
  <sheetProtection password="c1fb" sheet="1" objects="1" scenarios="1" formatCells="0" formatColumns="0" formatRows="0"/>
  <mergeCells count="18">
    <mergeCell ref="P5:S6"/>
    <mergeCell ref="A1:C1"/>
    <mergeCell ref="D1:J1"/>
    <mergeCell ref="A2:C2"/>
    <mergeCell ref="C3:H3"/>
    <mergeCell ref="A5:J5"/>
    <mergeCell ref="A27:C27"/>
    <mergeCell ref="H21:J21"/>
    <mergeCell ref="A24:C24"/>
    <mergeCell ref="A23:C23"/>
    <mergeCell ref="A22:C22"/>
    <mergeCell ref="H26:J26"/>
    <mergeCell ref="H19:J19"/>
    <mergeCell ref="A26:C26"/>
    <mergeCell ref="H28:J28"/>
    <mergeCell ref="H20:J20"/>
    <mergeCell ref="A25:C25"/>
    <mergeCell ref="H27:J27"/>
  </mergeCells>
  <conditionalFormatting sqref="A8:A17">
    <cfRule type="cellIs" operator="equal" priority="1" dxfId="1">
      <formula>0</formula>
    </cfRule>
  </conditionalFormatting>
  <pageMargins left="0.7" right="0.45" top="0.5" bottom="0.5" header="0.3" footer="0.3"/>
  <pageSetup paperSize="9" scale="82"/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002060"/>
    <pageSetUpPr fitToPage="1"/>
  </sheetPr>
  <dimension ref="A1:T28"/>
  <sheetViews>
    <sheetView workbookViewId="0">
      <selection activeCell="F12" sqref="F12"/>
    </sheetView>
  </sheetViews>
  <sheetFormatPr defaultRowHeight="15.0" defaultColWidth="10"/>
  <cols>
    <col min="1" max="1" customWidth="1" width="5.0" style="100"/>
    <col min="2" max="2" customWidth="1" width="17.875" style="100"/>
    <col min="3" max="3" customWidth="1" width="13.375" style="100"/>
    <col min="4" max="4" customWidth="1" width="10.75" style="100"/>
    <col min="5" max="5" customWidth="1" width="11.375" style="100"/>
    <col min="6" max="6" customWidth="1" width="10.625" style="100"/>
    <col min="7" max="7" customWidth="1" width="7.75" style="100"/>
    <col min="8" max="8" customWidth="1" width="10.375" style="100"/>
    <col min="9" max="9" customWidth="1" width="11.0" style="100"/>
    <col min="10" max="10" customWidth="1" width="11.625" style="100"/>
    <col min="11" max="16384" customWidth="0" width="9.0" style="100"/>
  </cols>
  <sheetData>
    <row r="1" spans="8:8" ht="27.0" customHeight="1">
      <c r="A1" s="67" t="str">
        <f>IF(Master!D3="","",CONCATENATE("कार्यालय ",Master!G6,"]"))</f>
        <v>कार्यालय प्रधानाचार्य ]</v>
      </c>
      <c r="B1" s="67"/>
      <c r="C1" s="67"/>
      <c r="D1" s="68" t="str">
        <f>IF(Master!D3="","",Master!D3)</f>
        <v>egkRek xka/kh jktdh; fo|ky; ¼vaxzsth ek/;e½ cj ] ikyh</v>
      </c>
      <c r="E1" s="68"/>
      <c r="F1" s="68"/>
      <c r="G1" s="68"/>
      <c r="H1" s="68"/>
      <c r="I1" s="68"/>
      <c r="J1" s="68"/>
      <c r="K1" s="69"/>
      <c r="L1" s="69"/>
      <c r="M1" s="69"/>
      <c r="N1" s="69"/>
    </row>
    <row r="2" spans="8:8" ht="18.75">
      <c r="A2" s="70" t="s">
        <v>34</v>
      </c>
      <c r="B2" s="70"/>
      <c r="C2" s="70"/>
      <c r="D2" s="69"/>
      <c r="E2" s="69"/>
      <c r="F2" s="69"/>
      <c r="G2" s="69"/>
      <c r="H2" s="69"/>
      <c r="I2" s="91" t="s">
        <v>33</v>
      </c>
      <c r="J2" s="73"/>
      <c r="K2" s="69"/>
      <c r="L2" s="69"/>
      <c r="M2" s="69"/>
      <c r="N2" s="69"/>
    </row>
    <row r="3" spans="8:8" ht="21.0" customHeight="1">
      <c r="A3" s="73"/>
      <c r="B3" s="73"/>
      <c r="C3" s="92" t="s">
        <v>23</v>
      </c>
      <c r="D3" s="92"/>
      <c r="E3" s="92"/>
      <c r="F3" s="92"/>
      <c r="G3" s="92"/>
      <c r="H3" s="92"/>
      <c r="I3" s="73"/>
      <c r="J3" s="73"/>
      <c r="K3" s="69"/>
      <c r="L3" s="69"/>
      <c r="M3" s="69"/>
      <c r="N3" s="69"/>
    </row>
    <row r="4" spans="8:8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69"/>
      <c r="L4" s="69"/>
      <c r="M4" s="69"/>
      <c r="N4" s="69"/>
    </row>
    <row r="5" spans="8:8" ht="112.5" customHeight="1">
      <c r="A5" s="75" t="s">
        <v>119</v>
      </c>
      <c r="B5" s="75"/>
      <c r="C5" s="75"/>
      <c r="D5" s="75"/>
      <c r="E5" s="75"/>
      <c r="F5" s="75"/>
      <c r="G5" s="75"/>
      <c r="H5" s="75"/>
      <c r="I5" s="75"/>
      <c r="J5" s="75"/>
      <c r="K5" s="69"/>
      <c r="L5" s="69"/>
      <c r="M5" s="69"/>
      <c r="N5" s="69"/>
      <c r="P5" s="93" t="s">
        <v>102</v>
      </c>
      <c r="Q5" s="94"/>
      <c r="R5" s="94"/>
      <c r="S5" s="95"/>
    </row>
    <row r="6" spans="8:8" ht="15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P6" s="96"/>
      <c r="Q6" s="97"/>
      <c r="R6" s="97"/>
      <c r="S6" s="98"/>
    </row>
    <row r="7" spans="8:8" ht="56.25">
      <c r="A7" s="99" t="s">
        <v>24</v>
      </c>
      <c r="B7" s="99" t="s">
        <v>25</v>
      </c>
      <c r="C7" s="99" t="s">
        <v>26</v>
      </c>
      <c r="D7" s="99" t="s">
        <v>27</v>
      </c>
      <c r="E7" s="99" t="s">
        <v>29</v>
      </c>
      <c r="F7" s="99" t="s">
        <v>30</v>
      </c>
      <c r="G7" s="99" t="s">
        <v>75</v>
      </c>
      <c r="H7" s="99" t="s">
        <v>36</v>
      </c>
      <c r="I7" s="99" t="s">
        <v>31</v>
      </c>
      <c r="J7" s="99" t="s">
        <v>32</v>
      </c>
      <c r="K7" s="69"/>
      <c r="L7" s="69"/>
      <c r="M7" s="69"/>
      <c r="N7" s="69"/>
    </row>
    <row r="8" spans="8:8" ht="24.95" customHeight="1">
      <c r="A8" s="80">
        <f>IF(Master!B11="","",Master!B11)</f>
        <v>1.0</v>
      </c>
      <c r="B8" s="81" t="str">
        <f>IF(Master!C11="","",UPPER(Master!C11))</f>
        <v>SHRI RAM</v>
      </c>
      <c r="C8" s="82" t="str">
        <f>IF(Master!D11="","",Master!D11)</f>
        <v>अध्यापक  तृतीय श्रेणी लेवल - 1 </v>
      </c>
      <c r="D8" s="83">
        <f>IF(Master!E11="","",Master!E11)</f>
        <v>31778.0</v>
      </c>
      <c r="E8" s="83">
        <f>IF(Master!G11="","",Master!G11)</f>
        <v>43372.0</v>
      </c>
      <c r="F8" s="83">
        <f>IF(Master!H11="","",Master!H11)</f>
        <v>44086.0</v>
      </c>
      <c r="G8" s="85">
        <f>IF(Master!I11="","",Master!I11)</f>
        <v>10.0</v>
      </c>
      <c r="H8" s="86">
        <f>IF(Master!J11="","",Master!J11)</f>
        <v>33800.0</v>
      </c>
      <c r="I8" s="83">
        <f>IF(Master!M11="","",Master!M11)</f>
        <v>44378.0</v>
      </c>
      <c r="J8" s="87"/>
      <c r="K8" s="69"/>
      <c r="L8" s="69"/>
      <c r="M8" s="69"/>
      <c r="N8" s="69"/>
    </row>
    <row r="9" spans="8:8" ht="24.95" customHeight="1">
      <c r="A9" s="80">
        <f>IF(Master!B12="","",Master!B12)</f>
        <v>2.0</v>
      </c>
      <c r="B9" s="81" t="str">
        <f>IF(Master!C12="","",UPPER(Master!C12))</f>
        <v>SAMPAT RAJ GAUR</v>
      </c>
      <c r="C9" s="82" t="str">
        <f>IF(Master!D12="","",Master!D12)</f>
        <v>अध्यापक  तृतीय श्रेणी लेवल - 2 </v>
      </c>
      <c r="D9" s="83">
        <f>IF(Master!E12="","",Master!E12)</f>
        <v>32874.0</v>
      </c>
      <c r="E9" s="83">
        <f>IF(Master!G12="","",Master!G12)</f>
        <v>44105.0</v>
      </c>
      <c r="F9" s="83">
        <f>IF(Master!H12="","",Master!H12)</f>
        <v>44105.0</v>
      </c>
      <c r="G9" s="85">
        <f>IF(Master!I12="","",Master!I12)</f>
        <v>10.0</v>
      </c>
      <c r="H9" s="86">
        <f>IF(Master!J12="","",Master!J12)</f>
        <v>33800.0</v>
      </c>
      <c r="I9" s="83">
        <f>IF(Master!M12="","",Master!M12)</f>
        <v>44378.0</v>
      </c>
      <c r="J9" s="87"/>
      <c r="K9" s="69"/>
      <c r="L9" s="69"/>
      <c r="M9" s="69"/>
      <c r="N9" s="69"/>
    </row>
    <row r="10" spans="8:8" ht="24.95" customHeight="1">
      <c r="A10" s="80">
        <f>IF(Master!B13="","",Master!B13)</f>
        <v>3.0</v>
      </c>
      <c r="B10" s="81" t="str">
        <f>IF(Master!C13="","",UPPER(Master!C13))</f>
        <v>MOHAN</v>
      </c>
      <c r="C10" s="82" t="str">
        <f>IF(Master!D13="","",Master!D13)</f>
        <v>वरिष्ठ अध्यापक </v>
      </c>
      <c r="D10" s="83">
        <f>IF(Master!E13="","",Master!E13)</f>
        <v>31959.0</v>
      </c>
      <c r="E10" s="83">
        <f>IF(Master!G13="","",Master!G13)</f>
        <v>43415.0</v>
      </c>
      <c r="F10" s="83">
        <f>IF(Master!H13="","",Master!H13)</f>
        <v>44146.0</v>
      </c>
      <c r="G10" s="85">
        <f>IF(Master!I13="","",Master!I13)</f>
        <v>11.0</v>
      </c>
      <c r="H10" s="86">
        <f>IF(Master!J13="","",Master!J13)</f>
        <v>37800.0</v>
      </c>
      <c r="I10" s="83">
        <f>IF(Master!M13="","",Master!M13)</f>
        <v>44378.0</v>
      </c>
      <c r="J10" s="87"/>
      <c r="K10" s="69"/>
      <c r="L10" s="69"/>
      <c r="M10" s="69"/>
      <c r="N10" s="69"/>
    </row>
    <row r="11" spans="8:8" ht="24.95" customHeight="1">
      <c r="A11" s="80">
        <f>IF(Master!B14="","",Master!B14)</f>
        <v>4.0</v>
      </c>
      <c r="B11" s="81" t="str">
        <f>IF(Master!C14="","",UPPER(Master!C14))</f>
        <v>SUMAN SAINI</v>
      </c>
      <c r="C11" s="82" t="str">
        <f>IF(Master!D14="","",Master!D14)</f>
        <v>वरिष्ठ अध्यापक </v>
      </c>
      <c r="D11" s="83">
        <f>IF(Master!E14="","",Master!E14)</f>
        <v>33604.0</v>
      </c>
      <c r="E11" s="83">
        <f>IF(Master!G14="","",Master!G14)</f>
        <v>43382.0</v>
      </c>
      <c r="F11" s="83">
        <f>IF(Master!H14="","",Master!H14)</f>
        <v>44113.0</v>
      </c>
      <c r="G11" s="85">
        <f>IF(Master!I14="","",Master!I14)</f>
        <v>11.0</v>
      </c>
      <c r="H11" s="86">
        <f>IF(Master!J14="","",Master!J14)</f>
        <v>37800.0</v>
      </c>
      <c r="I11" s="83">
        <f>IF(Master!M14="","",Master!M14)</f>
        <v>44378.0</v>
      </c>
      <c r="J11" s="87"/>
      <c r="K11" s="69"/>
      <c r="L11" s="69"/>
      <c r="M11" s="69"/>
      <c r="N11" s="69"/>
    </row>
    <row r="12" spans="8:8" ht="24.95" customHeight="1">
      <c r="A12" s="80" t="str">
        <f>IF(Master!B15="","",Master!B15)</f>
        <v/>
      </c>
      <c r="B12" s="81" t="str">
        <f>IF(Master!C15="","",UPPER(Master!C15))</f>
        <v/>
      </c>
      <c r="C12" s="82" t="str">
        <f>IF(Master!D15="","",Master!D15)</f>
        <v/>
      </c>
      <c r="D12" s="83" t="str">
        <f>IF(Master!E15="","",Master!E15)</f>
        <v/>
      </c>
      <c r="E12" s="83" t="str">
        <f>IF(Master!G15="","",Master!G15)</f>
        <v/>
      </c>
      <c r="F12" s="83" t="str">
        <f>IF(Master!H15="","",Master!H15)</f>
        <v/>
      </c>
      <c r="G12" s="85" t="str">
        <f>IF(Master!I15="","",Master!I15)</f>
        <v/>
      </c>
      <c r="H12" s="86" t="str">
        <f>IF(Master!J15="","",Master!J15)</f>
        <v/>
      </c>
      <c r="I12" s="83" t="str">
        <f>IF(Master!M15="","",Master!M15)</f>
        <v/>
      </c>
      <c r="J12" s="87"/>
    </row>
    <row r="13" spans="8:8" ht="24.95" customHeight="1">
      <c r="A13" s="80" t="str">
        <f>IF(Master!B16="","",Master!B16)</f>
        <v/>
      </c>
      <c r="B13" s="81" t="str">
        <f>IF(Master!C16="","",UPPER(Master!C16))</f>
        <v/>
      </c>
      <c r="C13" s="82" t="str">
        <f>IF(Master!D16="","",Master!D16)</f>
        <v/>
      </c>
      <c r="D13" s="83" t="str">
        <f>IF(Master!E16="","",Master!E16)</f>
        <v/>
      </c>
      <c r="E13" s="83" t="str">
        <f>IF(Master!G16="","",Master!G16)</f>
        <v/>
      </c>
      <c r="F13" s="83" t="str">
        <f>IF(Master!H16="","",Master!H16)</f>
        <v/>
      </c>
      <c r="G13" s="85" t="str">
        <f>IF(Master!I16="","",Master!I16)</f>
        <v/>
      </c>
      <c r="H13" s="86" t="str">
        <f>IF(Master!J16="","",Master!J16)</f>
        <v/>
      </c>
      <c r="I13" s="83" t="str">
        <f>IF(Master!M16="","",Master!M16)</f>
        <v/>
      </c>
      <c r="J13" s="87"/>
    </row>
    <row r="14" spans="8:8" ht="24.95" customHeight="1">
      <c r="A14" s="80" t="str">
        <f>IF(Master!B17="","",Master!B17)</f>
        <v/>
      </c>
      <c r="B14" s="81" t="str">
        <f>IF(Master!C17="","",UPPER(Master!C17))</f>
        <v/>
      </c>
      <c r="C14" s="82" t="str">
        <f>IF(Master!D17="","",Master!D17)</f>
        <v/>
      </c>
      <c r="D14" s="83" t="str">
        <f>IF(Master!E17="","",Master!E17)</f>
        <v/>
      </c>
      <c r="E14" s="83" t="str">
        <f>IF(Master!G17="","",Master!G17)</f>
        <v/>
      </c>
      <c r="F14" s="83" t="str">
        <f>IF(Master!H17="","",Master!H17)</f>
        <v/>
      </c>
      <c r="G14" s="85" t="str">
        <f>IF(Master!I17="","",Master!I17)</f>
        <v/>
      </c>
      <c r="H14" s="86" t="str">
        <f>IF(Master!J17="","",Master!J17)</f>
        <v/>
      </c>
      <c r="I14" s="83" t="str">
        <f>IF(Master!M17="","",Master!M17)</f>
        <v/>
      </c>
      <c r="J14" s="87"/>
    </row>
    <row r="15" spans="8:8" ht="24.95" customHeight="1">
      <c r="A15" s="80" t="str">
        <f>IF(Master!B18="","",Master!B18)</f>
        <v/>
      </c>
      <c r="B15" s="81" t="str">
        <f>IF(Master!C18="","",UPPER(Master!C18))</f>
        <v/>
      </c>
      <c r="C15" s="82" t="str">
        <f>IF(Master!D18="","",Master!D18)</f>
        <v/>
      </c>
      <c r="D15" s="83" t="str">
        <f>IF(Master!E18="","",Master!E18)</f>
        <v/>
      </c>
      <c r="E15" s="83" t="str">
        <f>IF(Master!G18="","",Master!G18)</f>
        <v/>
      </c>
      <c r="F15" s="83" t="str">
        <f>IF(Master!H18="","",Master!H18)</f>
        <v/>
      </c>
      <c r="G15" s="85" t="str">
        <f>IF(Master!I18="","",Master!I18)</f>
        <v/>
      </c>
      <c r="H15" s="86" t="str">
        <f>IF(Master!J18="","",Master!J18)</f>
        <v/>
      </c>
      <c r="I15" s="83" t="str">
        <f>IF(Master!M18="","",Master!M18)</f>
        <v/>
      </c>
      <c r="J15" s="87"/>
    </row>
    <row r="16" spans="8:8" ht="24.95" customHeight="1">
      <c r="A16" s="80" t="str">
        <f>IF(Master!B19="","",Master!B19)</f>
        <v/>
      </c>
      <c r="B16" s="81" t="str">
        <f>IF(Master!C19="","",UPPER(Master!C19))</f>
        <v/>
      </c>
      <c r="C16" s="82" t="str">
        <f>IF(Master!D19="","",Master!D19)</f>
        <v/>
      </c>
      <c r="D16" s="83" t="str">
        <f>IF(Master!E19="","",Master!E19)</f>
        <v/>
      </c>
      <c r="E16" s="83" t="str">
        <f>IF(Master!G19="","",Master!G19)</f>
        <v/>
      </c>
      <c r="F16" s="83" t="str">
        <f>IF(Master!H19="","",Master!H19)</f>
        <v/>
      </c>
      <c r="G16" s="85" t="str">
        <f>IF(Master!I19="","",Master!I19)</f>
        <v/>
      </c>
      <c r="H16" s="86" t="str">
        <f>IF(Master!J19="","",Master!J19)</f>
        <v/>
      </c>
      <c r="I16" s="83" t="str">
        <f>IF(Master!M19="","",Master!M19)</f>
        <v/>
      </c>
      <c r="J16" s="87"/>
    </row>
    <row r="17" spans="8:8" ht="24.95" customHeight="1">
      <c r="A17" s="80" t="str">
        <f>IF(Master!B20="","",Master!B20)</f>
        <v/>
      </c>
      <c r="B17" s="81" t="str">
        <f>IF(Master!C20="","",UPPER(Master!C20))</f>
        <v/>
      </c>
      <c r="C17" s="82" t="str">
        <f>IF(Master!D20="","",Master!D20)</f>
        <v/>
      </c>
      <c r="D17" s="83" t="str">
        <f>IF(Master!E20="","",Master!E20)</f>
        <v/>
      </c>
      <c r="E17" s="83" t="str">
        <f>IF(Master!G20="","",Master!G20)</f>
        <v/>
      </c>
      <c r="F17" s="83" t="str">
        <f>IF(Master!H20="","",Master!H20)</f>
        <v/>
      </c>
      <c r="G17" s="85" t="str">
        <f>IF(Master!I20="","",Master!I20)</f>
        <v/>
      </c>
      <c r="H17" s="86" t="str">
        <f>IF(Master!J20="","",Master!J20)</f>
        <v/>
      </c>
      <c r="I17" s="83" t="str">
        <f>IF(Master!M20="","",Master!M20)</f>
        <v/>
      </c>
      <c r="J17" s="87"/>
    </row>
    <row r="18" spans="8:8" ht="20.25" customHeight="1"/>
    <row r="19" spans="8:8" ht="17.25" customHeight="1">
      <c r="A19" s="88"/>
      <c r="B19" s="88"/>
      <c r="C19" s="88"/>
      <c r="D19" s="88"/>
      <c r="E19" s="88"/>
      <c r="F19" s="88"/>
      <c r="G19" s="88"/>
      <c r="H19" s="89" t="s">
        <v>46</v>
      </c>
      <c r="I19" s="89"/>
      <c r="J19" s="89"/>
    </row>
    <row r="20" spans="8:8" ht="17.25" customHeight="1">
      <c r="A20" s="88"/>
      <c r="B20" s="88"/>
      <c r="C20" s="88"/>
      <c r="D20" s="88"/>
      <c r="E20" s="88"/>
      <c r="F20" s="88"/>
      <c r="G20" s="88"/>
      <c r="H20" s="89" t="s">
        <v>120</v>
      </c>
      <c r="I20" s="89"/>
      <c r="J20" s="89"/>
    </row>
    <row r="21" spans="8:8" ht="17.25" customHeight="1">
      <c r="A21" s="88"/>
      <c r="B21" s="88"/>
      <c r="C21" s="88"/>
      <c r="D21" s="88"/>
      <c r="E21" s="88"/>
      <c r="F21" s="88"/>
      <c r="G21" s="88"/>
      <c r="H21" s="89" t="s">
        <v>121</v>
      </c>
      <c r="I21" s="89"/>
      <c r="J21" s="89"/>
    </row>
    <row r="22" spans="8:8" ht="18.75">
      <c r="A22" s="70" t="s">
        <v>122</v>
      </c>
      <c r="B22" s="70"/>
      <c r="C22" s="70"/>
      <c r="D22" s="73"/>
      <c r="E22" s="73"/>
      <c r="F22" s="90" t="s">
        <v>33</v>
      </c>
      <c r="G22" s="90"/>
      <c r="H22" s="73"/>
      <c r="I22" s="90"/>
      <c r="J22" s="73"/>
      <c r="K22" s="69"/>
      <c r="L22" s="69"/>
      <c r="M22" s="69"/>
      <c r="N22" s="69"/>
    </row>
    <row r="23" spans="8:8" ht="18.75">
      <c r="A23" s="70" t="s">
        <v>40</v>
      </c>
      <c r="B23" s="70"/>
      <c r="C23" s="70"/>
      <c r="D23" s="88"/>
      <c r="E23" s="88"/>
      <c r="F23" s="88"/>
      <c r="G23" s="88"/>
      <c r="H23" s="88"/>
      <c r="I23" s="88"/>
      <c r="J23" s="88"/>
    </row>
    <row r="24" spans="8:8" ht="18.75">
      <c r="A24" s="70" t="s">
        <v>123</v>
      </c>
      <c r="B24" s="70"/>
      <c r="C24" s="70"/>
      <c r="D24" s="88"/>
      <c r="E24" s="88"/>
      <c r="F24" s="88"/>
      <c r="G24" s="88"/>
      <c r="H24" s="88"/>
      <c r="I24" s="88"/>
      <c r="J24" s="88"/>
    </row>
    <row r="25" spans="8:8" ht="18.75">
      <c r="A25" s="70" t="s">
        <v>42</v>
      </c>
      <c r="B25" s="70"/>
      <c r="C25" s="70"/>
      <c r="D25" s="88"/>
      <c r="E25" s="88"/>
      <c r="F25" s="88"/>
      <c r="G25" s="88"/>
      <c r="H25" s="88"/>
      <c r="I25" s="88"/>
      <c r="J25" s="88"/>
    </row>
    <row r="26" spans="8:8" ht="18.75">
      <c r="A26" s="70" t="s">
        <v>43</v>
      </c>
      <c r="B26" s="70"/>
      <c r="C26" s="70"/>
      <c r="D26" s="88"/>
      <c r="E26" s="88"/>
      <c r="F26" s="88"/>
      <c r="G26" s="88"/>
      <c r="H26" s="89" t="s">
        <v>46</v>
      </c>
      <c r="I26" s="89"/>
      <c r="J26" s="89"/>
    </row>
    <row r="27" spans="8:8" ht="18.75">
      <c r="A27" s="70" t="s">
        <v>44</v>
      </c>
      <c r="B27" s="70"/>
      <c r="C27" s="70"/>
      <c r="D27" s="88"/>
      <c r="E27" s="88"/>
      <c r="F27" s="88"/>
      <c r="G27" s="88"/>
      <c r="H27" s="89" t="str">
        <f>H20</f>
        <v>jktdh; mPp ek/;fed fo|ky; </v>
      </c>
      <c r="I27" s="89"/>
      <c r="J27" s="89"/>
    </row>
    <row r="28" spans="8:8" ht="18.75">
      <c r="A28" s="88"/>
      <c r="B28" s="88"/>
      <c r="C28" s="88"/>
      <c r="D28" s="88"/>
      <c r="E28" s="88"/>
      <c r="F28" s="88"/>
      <c r="G28" s="88"/>
      <c r="H28" s="89" t="str">
        <f>H21</f>
        <v>fxnkuh ¼nwnw½ ] t;iqj</v>
      </c>
      <c r="I28" s="89"/>
      <c r="J28" s="89"/>
    </row>
  </sheetData>
  <sheetProtection password="c1fb" sheet="1" objects="1" scenarios="1" formatCells="0" formatColumns="0" formatRows="0"/>
  <mergeCells count="18">
    <mergeCell ref="P5:S6"/>
    <mergeCell ref="A5:J5"/>
    <mergeCell ref="A1:C1"/>
    <mergeCell ref="H20:J20"/>
    <mergeCell ref="A24:C24"/>
    <mergeCell ref="H28:J28"/>
    <mergeCell ref="A2:C2"/>
    <mergeCell ref="D1:J1"/>
    <mergeCell ref="C3:H3"/>
    <mergeCell ref="A26:C26"/>
    <mergeCell ref="H26:J26"/>
    <mergeCell ref="A27:C27"/>
    <mergeCell ref="H19:J19"/>
    <mergeCell ref="A22:C22"/>
    <mergeCell ref="A23:C23"/>
    <mergeCell ref="A25:C25"/>
    <mergeCell ref="H21:J21"/>
    <mergeCell ref="H27:J27"/>
  </mergeCells>
  <conditionalFormatting sqref="A8:A17">
    <cfRule type="cellIs" operator="equal" priority="1" dxfId="2">
      <formula>0</formula>
    </cfRule>
  </conditionalFormatting>
  <pageMargins left="0.7" right="0.45" top="0.5" bottom="0.5" header="0.3" footer="0.3"/>
  <pageSetup paperSize="9" scale="82"/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dimension ref="A1:AW52"/>
  <sheetViews>
    <sheetView workbookViewId="0" showGridLines="0">
      <selection activeCell="S10" sqref="S10"/>
    </sheetView>
  </sheetViews>
  <sheetFormatPr defaultRowHeight="12.75" defaultColWidth="9"/>
  <cols>
    <col min="1" max="1" customWidth="1" width="4.75" style="101"/>
    <col min="2" max="2" customWidth="1" width="8.625" style="102"/>
    <col min="3" max="3" customWidth="1" width="8.125" style="103"/>
    <col min="4" max="14" customWidth="1" width="6.625" style="103"/>
    <col min="15" max="24" customWidth="1" width="5.625" style="103"/>
    <col min="25" max="25" customWidth="1" width="7.625" style="101"/>
    <col min="26" max="26" customWidth="1" width="7.375" style="101"/>
    <col min="27" max="34" customWidth="0" width="9.125" style="101"/>
    <col min="35" max="35" customWidth="1" width="9.125" style="101"/>
    <col min="36" max="47" hidden="1" customWidth="1" width="9.125" style="101"/>
    <col min="48" max="50" hidden="1" customWidth="1" width="0.0" style="101"/>
    <col min="51" max="16384" customWidth="0" width="9.125" style="101"/>
  </cols>
  <sheetData>
    <row r="1" spans="8:8" ht="22.5">
      <c r="B1" s="104" t="str">
        <f>IF(Master!D4="","",CONCATENATE("Office ",Master!G7,", ",Master!D4))</f>
        <v>Office Principal , Mahtma Gandhi Government School (English Medium) Bar, PALI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P1" s="101">
        <f>IF(AO9="","",ROUND((AL9/AP3)*AP4,0)+IF($AL$13=$AL$15,ROUND((AL14/AP3)*AN4,0),ROUND((AL10/AP3)*AN4,0)))</f>
        <v>30097.0</v>
      </c>
      <c r="AQ1" s="101">
        <f>IF(AO9="","",IF($AL$13=$AL$15,ROUND((AL14/AP3)*AP4,0),ROUND((AL9/AP3)*AP4,0)))</f>
        <v>21407.0</v>
      </c>
      <c r="AS1" s="101">
        <f>_xlfn.IFERROR(IF(AO10=$AL$3,MROUND(AL9*1.03,100),AL9),"")</f>
        <v>33800.0</v>
      </c>
    </row>
    <row r="2" spans="8:8" ht="20.25"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8:8" s="106" ht="24.0" customFormat="1" customHeight="1">
      <c r="B3" s="107" t="s">
        <v>77</v>
      </c>
      <c r="C3" s="107"/>
      <c r="D3" s="107"/>
      <c r="E3" s="108" t="str">
        <f>_xlfn.IFERROR(UPPER(VLOOKUP(E4,ram,2,0)),"")</f>
        <v>SHRI RAM</v>
      </c>
      <c r="F3" s="108"/>
      <c r="G3" s="108"/>
      <c r="H3" s="108"/>
      <c r="I3" s="108"/>
      <c r="J3" s="108"/>
      <c r="K3" s="108"/>
      <c r="L3" s="109" t="s">
        <v>0</v>
      </c>
      <c r="M3" s="109"/>
      <c r="N3" s="110" t="str">
        <f>_xlfn.IFERROR(UPPER(VLOOKUP(E4,ram,3,0)),"")</f>
        <v>अध्यापक  तृतीय श्रेणी लेवल - 1 </v>
      </c>
      <c r="O3" s="110"/>
      <c r="P3" s="110"/>
      <c r="Q3" s="110"/>
      <c r="R3" s="110"/>
      <c r="S3" s="111" t="s">
        <v>78</v>
      </c>
      <c r="T3" s="111"/>
      <c r="U3" s="111"/>
      <c r="V3" s="112" t="str">
        <f>_xlfn.IFERROR(CONCATENATE("L - ",VLOOKUP(E4,ram,8,0)),"")</f>
        <v>L - 10</v>
      </c>
      <c r="W3" s="112"/>
      <c r="X3" s="111" t="s">
        <v>79</v>
      </c>
      <c r="Y3" s="111"/>
      <c r="Z3" s="111"/>
      <c r="AA3" s="113">
        <f>_xlfn.IFERROR(VLOOKUP(E4,ram,7,0),"")</f>
        <v>44086.0</v>
      </c>
      <c r="AB3" s="113"/>
      <c r="AL3" s="114">
        <v>44378.0</v>
      </c>
      <c r="AN3" s="106">
        <f>_xlfn.IFERROR(IF(AM4="",0,MONTH(AM4)),"")</f>
        <v>9.0</v>
      </c>
      <c r="AP3" s="115">
        <f>IF(AN3=1,31,IF(AN3=2,28,IF(AN3=3,31,IF(AN3=4,30,IF(AN3=5,31,IF(AN3=6,30,IF(AN3=7,31,IF(AN3=8,31,IF(AN3=9,30,IF(AN3=10,31,IF(AN3=11,30,IF(AN3=12,31,0))))))))))))</f>
        <v>30.0</v>
      </c>
    </row>
    <row r="4" spans="8:8" s="106" ht="24.0" customFormat="1" customHeight="1">
      <c r="B4" s="107" t="s">
        <v>80</v>
      </c>
      <c r="C4" s="107"/>
      <c r="D4" s="107"/>
      <c r="E4" s="116">
        <v>1.0</v>
      </c>
      <c r="F4" s="117"/>
      <c r="G4" s="107" t="s">
        <v>81</v>
      </c>
      <c r="H4" s="107"/>
      <c r="I4" s="107"/>
      <c r="J4" s="107"/>
      <c r="K4" s="107"/>
      <c r="L4" s="107"/>
      <c r="M4" s="118">
        <f>_xlfn.IFERROR(VLOOKUP(E4,ram,10,0),"")</f>
        <v>44075.0</v>
      </c>
      <c r="N4" s="118"/>
      <c r="O4" s="118"/>
      <c r="P4" s="119" t="s">
        <v>82</v>
      </c>
      <c r="Q4" s="118">
        <f>_xlfn.IFERROR(VLOOKUP(E4,ram,11,0),"")</f>
        <v>44409.0</v>
      </c>
      <c r="R4" s="118"/>
      <c r="S4" s="118"/>
      <c r="T4" s="109" t="s">
        <v>83</v>
      </c>
      <c r="U4" s="109"/>
      <c r="V4" s="109"/>
      <c r="W4" s="120" t="str">
        <f>_xlfn.IFERROR(UPPER(VLOOKUP(E4,ram,5,0)),"")</f>
        <v>GUPS BAR</v>
      </c>
      <c r="X4" s="120"/>
      <c r="Y4" s="120"/>
      <c r="Z4" s="120"/>
      <c r="AA4" s="120"/>
      <c r="AB4" s="120"/>
      <c r="AL4" s="114">
        <v>44377.0</v>
      </c>
      <c r="AM4" s="114">
        <f>_xlfn.IFERROR(VLOOKUP(E4,ram,7,0),"")</f>
        <v>44086.0</v>
      </c>
      <c r="AN4" s="106">
        <f>_xlfn.IFERROR(IF(AM4="",0,DAY(AM4)-1),"")</f>
        <v>11.0</v>
      </c>
      <c r="AP4" s="106">
        <f>_xlfn.IFERROR(SUM(AP3-AN4),"")</f>
        <v>19.0</v>
      </c>
    </row>
    <row r="5" spans="8:8" ht="9.75" customHeight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2"/>
      <c r="N5" s="122"/>
      <c r="O5" s="123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</row>
    <row r="6" spans="8:8" ht="24.75" customHeight="1">
      <c r="A6" s="124" t="s">
        <v>22</v>
      </c>
      <c r="B6" s="125" t="s">
        <v>1</v>
      </c>
      <c r="C6" s="125" t="s">
        <v>2</v>
      </c>
      <c r="D6" s="125"/>
      <c r="E6" s="125"/>
      <c r="F6" s="125"/>
      <c r="G6" s="125" t="s">
        <v>3</v>
      </c>
      <c r="H6" s="125"/>
      <c r="I6" s="125"/>
      <c r="J6" s="125"/>
      <c r="K6" s="125" t="s">
        <v>4</v>
      </c>
      <c r="L6" s="125"/>
      <c r="M6" s="125"/>
      <c r="N6" s="125"/>
      <c r="O6" s="125" t="s">
        <v>20</v>
      </c>
      <c r="P6" s="125"/>
      <c r="Q6" s="125"/>
      <c r="R6" s="125" t="s">
        <v>5</v>
      </c>
      <c r="S6" s="125"/>
      <c r="T6" s="125"/>
      <c r="U6" s="125" t="s">
        <v>21</v>
      </c>
      <c r="V6" s="125"/>
      <c r="W6" s="125"/>
      <c r="X6" s="126" t="s">
        <v>6</v>
      </c>
      <c r="Y6" s="126" t="s">
        <v>7</v>
      </c>
      <c r="Z6" s="126" t="s">
        <v>8</v>
      </c>
      <c r="AA6" s="126" t="s">
        <v>9</v>
      </c>
      <c r="AB6" s="126" t="s">
        <v>10</v>
      </c>
      <c r="AJ6" s="127">
        <v>44075.0</v>
      </c>
      <c r="AK6" s="127">
        <v>44105.0</v>
      </c>
      <c r="AL6" s="127">
        <f>_xlfn.IFERROR(VLOOKUP(E4,ram,10,0),"")</f>
        <v>44075.0</v>
      </c>
      <c r="AM6" s="127">
        <f>_xlfn.IFERROR(VLOOKUP(E4,ram,11,0),"")</f>
        <v>44409.0</v>
      </c>
      <c r="AN6" s="101">
        <f>_xlfn.IFERROR(VLOOKUP(E4,ram,14,0),"")</f>
        <v>0.0</v>
      </c>
      <c r="AP6" s="128">
        <f>IF(Master!K6="","",Master!K6)</f>
        <v>8.0</v>
      </c>
    </row>
    <row r="7" spans="8:8" ht="45.75" customHeight="1">
      <c r="A7" s="129"/>
      <c r="B7" s="125"/>
      <c r="C7" s="130" t="s">
        <v>11</v>
      </c>
      <c r="D7" s="130" t="s">
        <v>12</v>
      </c>
      <c r="E7" s="131" t="s">
        <v>13</v>
      </c>
      <c r="F7" s="131" t="s">
        <v>14</v>
      </c>
      <c r="G7" s="131" t="s">
        <v>11</v>
      </c>
      <c r="H7" s="131" t="s">
        <v>12</v>
      </c>
      <c r="I7" s="131" t="s">
        <v>13</v>
      </c>
      <c r="J7" s="131" t="s">
        <v>14</v>
      </c>
      <c r="K7" s="131" t="s">
        <v>11</v>
      </c>
      <c r="L7" s="131" t="s">
        <v>12</v>
      </c>
      <c r="M7" s="131" t="s">
        <v>13</v>
      </c>
      <c r="N7" s="131" t="s">
        <v>14</v>
      </c>
      <c r="O7" s="131" t="s">
        <v>15</v>
      </c>
      <c r="P7" s="131" t="s">
        <v>16</v>
      </c>
      <c r="Q7" s="131" t="s">
        <v>17</v>
      </c>
      <c r="R7" s="131" t="s">
        <v>15</v>
      </c>
      <c r="S7" s="131" t="s">
        <v>16</v>
      </c>
      <c r="T7" s="131" t="s">
        <v>17</v>
      </c>
      <c r="U7" s="131" t="s">
        <v>15</v>
      </c>
      <c r="V7" s="131" t="s">
        <v>16</v>
      </c>
      <c r="W7" s="131" t="s">
        <v>17</v>
      </c>
      <c r="X7" s="126"/>
      <c r="Y7" s="126"/>
      <c r="Z7" s="126"/>
      <c r="AA7" s="126"/>
      <c r="AB7" s="126"/>
      <c r="AK7" s="127">
        <v>44256.0</v>
      </c>
    </row>
    <row r="8" spans="8:8" s="132" ht="25.5" customFormat="1" customHeight="1">
      <c r="A8" s="133">
        <f>IF(LEN(B8)&gt;=2,1,0)</f>
        <v>1.0</v>
      </c>
      <c r="B8" s="134">
        <f>_xlfn.IFERROR(IF(AO9="","",AO9),"")</f>
        <v>44075.0</v>
      </c>
      <c r="C8" s="135">
        <f>_xlfn.IFERROR(IF(AP9="","",AP9),"")</f>
        <v>21407.0</v>
      </c>
      <c r="D8" s="135">
        <f>_xlfn.IFERROR(IF(AQ9="","",AQ9),"")</f>
        <v>3639.0</v>
      </c>
      <c r="E8" s="135">
        <f>_xlfn.IFERROR(IF(AR9="","",AR9),"")</f>
        <v>1713.0</v>
      </c>
      <c r="F8" s="136">
        <f>IF(B8="","",SUM(C8:E8))</f>
        <v>26759.0</v>
      </c>
      <c r="G8" s="135">
        <f>_xlfn.IFERROR(IF(AT9="","",AT9),"")</f>
        <v>15010.0</v>
      </c>
      <c r="H8" s="135">
        <f t="shared" si="0" ref="H8:I8">_xlfn.IFERROR(IF(AU9="","",AU9),"")</f>
        <v>0.0</v>
      </c>
      <c r="I8" s="135">
        <f t="shared" si="0"/>
        <v>0.0</v>
      </c>
      <c r="J8" s="136">
        <f>IF(B8="","",SUM(G8:I8))</f>
        <v>15010.0</v>
      </c>
      <c r="K8" s="136">
        <f>_xlfn.IFERROR(IF(B8="","",IF(C8="","",IF(G8="","",SUM(C8-G8)))),"")</f>
        <v>6397.0</v>
      </c>
      <c r="L8" s="136">
        <f>_xlfn.IFERROR(IF(B8="","",IF(D8="","",IF(H8="","",SUM(D8-H8)))),"")</f>
        <v>3639.0</v>
      </c>
      <c r="M8" s="136">
        <f>_xlfn.IFERROR(IF(B8="","",IF(E8="","",IF(I8="","",SUM(E8-I8)))),"")</f>
        <v>1713.0</v>
      </c>
      <c r="N8" s="136">
        <f>_xlfn.IFERROR(IF(B8="","",IF(F8="","",IF(J8="","",SUM(F8-J8)))),"")</f>
        <v>11749.0</v>
      </c>
      <c r="O8" s="136">
        <f>_xlfn.IFERROR(IF(B8="","",ROUND((C8+D8)*10%,0)),"")</f>
        <v>2505.0</v>
      </c>
      <c r="P8" s="137">
        <f>_xlfn.IFERROR(IF(B8="","",IF(G8="","",IF(H8="","",ROUND((G8+H8)*10%,0)))),"")</f>
        <v>1501.0</v>
      </c>
      <c r="Q8" s="138">
        <f>_xlfn.IFERROR(IF(B8="","",SUM(O8-P8)),"")</f>
        <v>1004.0</v>
      </c>
      <c r="R8" s="139">
        <f>IF($AL$13=$AL$15,$AL$16,IF(AND(B8=$AK$7,$AL$19=$AL$15),$AL$20,0))</f>
        <v>0.0</v>
      </c>
      <c r="S8" s="139">
        <f>IF($AL$13=$AL$15,$AL$16,0)</f>
        <v>0.0</v>
      </c>
      <c r="T8" s="138">
        <f>_xlfn.IFERROR(IF(B8="","",SUM(R8-S8)),"")</f>
        <v>0.0</v>
      </c>
      <c r="U8" s="136">
        <f>IF(B8="","",IF(B8=$AJ$6,ROUND((F8)*1/30,0),IF(B8=$AK$6,ROUND((F8)*1/31,0),"")))</f>
        <v>892.0</v>
      </c>
      <c r="V8" s="136">
        <f>IF(B8="","",IF(B8=$AJ$6,ROUND((J8)*1/30,0),IF(B8=$AK$6,ROUND((J8)*1/31,0),"")))</f>
        <v>500.0</v>
      </c>
      <c r="W8" s="138">
        <f>_xlfn.IFERROR(IF(B8="","",SUM(U8-V8)),"")</f>
        <v>392.0</v>
      </c>
      <c r="X8" s="136">
        <f>_xlfn.IFERROR(IF(B8="","",ROUND(N8*$AN$6%,0)),"")</f>
        <v>0.0</v>
      </c>
      <c r="Y8" s="136">
        <f>_xlfn.IFERROR(IF(B8="","",SUM(Q8,T8,W8,X8)),"")</f>
        <v>1396.0</v>
      </c>
      <c r="Z8" s="140">
        <f>_xlfn.IFERROR(IF(B8="","",SUM(N8-Y8)),"")</f>
        <v>10353.0</v>
      </c>
      <c r="AA8" s="141"/>
      <c r="AB8" s="142"/>
      <c r="AD8" s="143"/>
      <c r="AE8" s="144"/>
      <c r="AF8" s="144"/>
      <c r="AG8" s="144"/>
      <c r="AH8" s="144"/>
      <c r="AI8" s="143"/>
    </row>
    <row r="9" spans="8:8" s="145" ht="25.5" customFormat="1" customHeight="1">
      <c r="A9" s="133">
        <f>IF(LEN(B9)&gt;=2,A8+1,0)</f>
        <v>2.0</v>
      </c>
      <c r="B9" s="134">
        <f t="shared" si="1" ref="B9:B19">_xlfn.IFERROR(IF(AO10="","",AO10),"")</f>
        <v>44105.0</v>
      </c>
      <c r="C9" s="135">
        <f t="shared" si="2" ref="C9:C19">_xlfn.IFERROR(IF(AP10="","",AP10),"")</f>
        <v>33800.0</v>
      </c>
      <c r="D9" s="135">
        <f t="shared" si="3" ref="D9:D19">_xlfn.IFERROR(IF(AQ10="","",AQ10),"")</f>
        <v>5746.0</v>
      </c>
      <c r="E9" s="135">
        <f t="shared" si="4" ref="E9:E19">_xlfn.IFERROR(IF(AR10="","",AR10),"")</f>
        <v>2704.0</v>
      </c>
      <c r="F9" s="136">
        <f t="shared" si="5" ref="F9:F19">IF(B9="","",SUM(C9:E9))</f>
        <v>42250.0</v>
      </c>
      <c r="G9" s="135">
        <f t="shared" si="6" ref="G9:G19">_xlfn.IFERROR(IF(AT10="","",AT10),"")</f>
        <v>23700.0</v>
      </c>
      <c r="H9" s="135">
        <f t="shared" si="7" ref="H9:H19">_xlfn.IFERROR(IF(AU10="","",AU10),"")</f>
        <v>0.0</v>
      </c>
      <c r="I9" s="135">
        <f t="shared" si="8" ref="I9:I19">_xlfn.IFERROR(IF(AV10="","",AV10),"")</f>
        <v>0.0</v>
      </c>
      <c r="J9" s="136">
        <f t="shared" si="9" ref="J9:J19">IF(B9="","",SUM(G9:I9))</f>
        <v>23700.0</v>
      </c>
      <c r="K9" s="136">
        <f t="shared" si="10" ref="K9:K19">_xlfn.IFERROR(IF(B9="","",IF(C9="","",IF(G9="","",SUM(C9-G9)))),"")</f>
        <v>10100.0</v>
      </c>
      <c r="L9" s="136">
        <f t="shared" si="11" ref="L9:L19">_xlfn.IFERROR(IF(B9="","",IF(D9="","",IF(H9="","",SUM(D9-H9)))),"")</f>
        <v>5746.0</v>
      </c>
      <c r="M9" s="136">
        <f t="shared" si="12" ref="M9:M19">_xlfn.IFERROR(IF(B9="","",IF(E9="","",IF(I9="","",SUM(E9-I9)))),"")</f>
        <v>2704.0</v>
      </c>
      <c r="N9" s="136">
        <f t="shared" si="13" ref="N9:N19">_xlfn.IFERROR(IF(B9="","",IF(F9="","",IF(J9="","",SUM(F9-J9)))),"")</f>
        <v>18550.0</v>
      </c>
      <c r="O9" s="136">
        <f t="shared" si="14" ref="O9:O19">_xlfn.IFERROR(IF(B9="","",ROUND((C9+D9)*10%,0)),"")</f>
        <v>3955.0</v>
      </c>
      <c r="P9" s="137">
        <f t="shared" si="15" ref="P9:P19">_xlfn.IFERROR(IF(B9="","",IF(G9="","",IF(H9="","",ROUND((G9+H9)*10%,0)))),"")</f>
        <v>2370.0</v>
      </c>
      <c r="Q9" s="138">
        <f t="shared" si="16" ref="Q9:Q19">_xlfn.IFERROR(IF(B9="","",SUM(O9-P9)),"")</f>
        <v>1585.0</v>
      </c>
      <c r="R9" s="146">
        <f>IF(B9="","",IF(AND(B9=$AK$7,$AL$19=$AL$15),$AL$20,R8))</f>
        <v>0.0</v>
      </c>
      <c r="S9" s="146">
        <f>_xlfn.IFERROR(IF(B9="","",IF($AL$13=$AL$15,$AL$16,S8)),"")</f>
        <v>0.0</v>
      </c>
      <c r="T9" s="138">
        <f>_xlfn.IFERROR(IF(B9="","",SUM(R9-S9)),"")</f>
        <v>0.0</v>
      </c>
      <c r="U9" s="136">
        <f t="shared" si="17" ref="U9:U19">IF(B9="","",IF(B9=$AJ$6,ROUND((F9)*1/30,0),IF(B9=$AK$6,ROUND((F9)*1/31,0),"")))</f>
        <v>1363.0</v>
      </c>
      <c r="V9" s="136">
        <f t="shared" si="18" ref="V9:V19">IF(B9="","",IF(B9=$AJ$6,ROUND((J9)*1/30,0),IF(B9=$AK$6,ROUND((J9)*1/31,0),"")))</f>
        <v>765.0</v>
      </c>
      <c r="W9" s="138">
        <f t="shared" si="19" ref="W9:W19">_xlfn.IFERROR(IF(B9="","",SUM(U9-V9)),"")</f>
        <v>598.0</v>
      </c>
      <c r="X9" s="136">
        <f t="shared" si="20" ref="X9:X19">_xlfn.IFERROR(IF(B9="","",ROUND(N9*$AN$6%,0)),"")</f>
        <v>0.0</v>
      </c>
      <c r="Y9" s="136">
        <f t="shared" si="21" ref="Y9:Y19">_xlfn.IFERROR(IF(B9="","",SUM(Q9,T9,W9,X9)),"")</f>
        <v>2183.0</v>
      </c>
      <c r="Z9" s="140">
        <f t="shared" si="22" ref="Z9:Z19">_xlfn.IFERROR(IF(B9="","",SUM(N9-Y9)),"")</f>
        <v>16367.0</v>
      </c>
      <c r="AA9" s="147"/>
      <c r="AB9" s="147"/>
      <c r="AD9" s="1"/>
      <c r="AE9" s="1"/>
      <c r="AF9" s="1"/>
      <c r="AG9" s="1"/>
      <c r="AH9" s="1"/>
      <c r="AI9" s="1"/>
      <c r="AK9" s="148">
        <v>44075.0</v>
      </c>
      <c r="AL9" s="145">
        <f>_xlfn.IFERROR(VLOOKUP(E4,ram,9,0),"")</f>
        <v>33800.0</v>
      </c>
      <c r="AM9" s="148">
        <f>IF(AND($AL$6&gt;$AM$6),"",DATE(YEAR(AL6),MONTH(AL6),DAY(AL6)))</f>
        <v>44075.0</v>
      </c>
      <c r="AN9" s="148">
        <f>IF(AND(AM9=""),"",IF(AND(AM9=$AK$9),$AK$9,IF(AND(AM9=$AK$10),$AK$10,IF(AND(AM9=$AK$11),$AK$11,IF(AND(AM9=$AK$12),$AK$12,IF(AND(AM9=$AK$13),$AK$13,IF(AND(AM9=$AK$14),$AK$14,IF(AND(AM9=$AK$15),$AK$15,IF(AND(AM9=$AK$16),$AK$16,IF(AND(AM9=$AK$17),$AK$17,IF(AND(AM9=$AK$18),$AK$18,IF(AND(AM9=$AK$19),$AK$19,IF(AND(AM9=$AK$20),$AK$20,"")))))))))))))</f>
        <v>44075.0</v>
      </c>
      <c r="AO9" s="148">
        <f>_xlfn.IFERROR(IF(AN9="","",IF(AN9&gt;$AM$6,"",AN9)),"")</f>
        <v>44075.0</v>
      </c>
      <c r="AP9" s="145">
        <f>IF(AO9="","",ROUND((AL9/AP3)*AP4,0))</f>
        <v>21407.0</v>
      </c>
      <c r="AQ9" s="145">
        <f>IF(AO9="","",IF(AP9="","",ROUND(AP9*17%,0)))</f>
        <v>3639.0</v>
      </c>
      <c r="AR9" s="145">
        <f>IF(AO9="","",IF(AP9="","",ROUND(AP9*$AP$6%,0)))</f>
        <v>1713.0</v>
      </c>
      <c r="AT9" s="145">
        <f>IF(AO9="","",IF($AL$13=$AL$15,ROUND((AL14/AP3)*AP4,0),ROUND(($AL$10/$AP$3)*$AP$4,0)))</f>
        <v>15010.0</v>
      </c>
      <c r="AU9" s="145">
        <f>_xlfn.IFERROR(IF(AO9="","",IF($AL$13=$AL$15,ROUND(AT9*17%,0),0)),"")</f>
        <v>0.0</v>
      </c>
      <c r="AV9" s="145">
        <f>_xlfn.IFERROR(IF(AO9="","",IF($AL$13=$AL$15,ROUND(AT9*$AP$6%,0),0)),"")</f>
        <v>0.0</v>
      </c>
    </row>
    <row r="10" spans="8:8" s="145" ht="25.5" customFormat="1" customHeight="1">
      <c r="A10" s="133">
        <f t="shared" si="23" ref="A10:A19">IF(LEN(B10)&gt;=2,A9+1,0)</f>
        <v>3.0</v>
      </c>
      <c r="B10" s="134">
        <f t="shared" si="1"/>
        <v>44136.0</v>
      </c>
      <c r="C10" s="135">
        <f t="shared" si="2"/>
        <v>33800.0</v>
      </c>
      <c r="D10" s="135">
        <f t="shared" si="3"/>
        <v>5746.0</v>
      </c>
      <c r="E10" s="135">
        <f t="shared" si="4"/>
        <v>2704.0</v>
      </c>
      <c r="F10" s="136">
        <f t="shared" si="5"/>
        <v>42250.0</v>
      </c>
      <c r="G10" s="135">
        <f t="shared" si="6"/>
        <v>23700.0</v>
      </c>
      <c r="H10" s="135">
        <f t="shared" si="7"/>
        <v>0.0</v>
      </c>
      <c r="I10" s="135">
        <f t="shared" si="8"/>
        <v>0.0</v>
      </c>
      <c r="J10" s="136">
        <f t="shared" si="9"/>
        <v>23700.0</v>
      </c>
      <c r="K10" s="136">
        <f t="shared" si="10"/>
        <v>10100.0</v>
      </c>
      <c r="L10" s="136">
        <f t="shared" si="11"/>
        <v>5746.0</v>
      </c>
      <c r="M10" s="136">
        <f t="shared" si="12"/>
        <v>2704.0</v>
      </c>
      <c r="N10" s="136">
        <f t="shared" si="13"/>
        <v>18550.0</v>
      </c>
      <c r="O10" s="136">
        <f t="shared" si="14"/>
        <v>3955.0</v>
      </c>
      <c r="P10" s="137">
        <f t="shared" si="15"/>
        <v>2370.0</v>
      </c>
      <c r="Q10" s="138">
        <f t="shared" si="16"/>
        <v>1585.0</v>
      </c>
      <c r="R10" s="146">
        <f>IF(B10="","",IF(AND(B10=$AK$7,$AL$19=$AL$15),$AL$20,R9))</f>
        <v>0.0</v>
      </c>
      <c r="S10" s="146">
        <f t="shared" si="24" ref="S10:S16">_xlfn.IFERROR(IF(B10="","",IF($AL$13=$AL$15,$AL$16,S9)),"")</f>
        <v>0.0</v>
      </c>
      <c r="T10" s="138">
        <f t="shared" si="25" ref="T10:T19">_xlfn.IFERROR(IF(B10="","",SUM(R10-S10)),"")</f>
        <v>0.0</v>
      </c>
      <c r="U10" s="136" t="str">
        <f t="shared" si="17"/>
        <v/>
      </c>
      <c r="V10" s="136" t="str">
        <f t="shared" si="18"/>
        <v/>
      </c>
      <c r="W10" s="138" t="str">
        <f t="shared" si="19"/>
        <v/>
      </c>
      <c r="X10" s="136">
        <f>_xlfn.IFERROR(IF(B10="","",ROUND(N10*$AN$6%,0)),"")</f>
        <v>0.0</v>
      </c>
      <c r="Y10" s="136">
        <f t="shared" si="21"/>
        <v>1585.0</v>
      </c>
      <c r="Z10" s="140">
        <f t="shared" si="22"/>
        <v>16965.0</v>
      </c>
      <c r="AA10" s="147"/>
      <c r="AB10" s="147"/>
      <c r="AD10" s="1"/>
      <c r="AE10" s="1"/>
      <c r="AF10" s="1"/>
      <c r="AG10" s="1"/>
      <c r="AH10" s="1"/>
      <c r="AI10" s="1"/>
      <c r="AK10" s="148">
        <v>44105.0</v>
      </c>
      <c r="AL10" s="145">
        <f>_xlfn.IFERROR(VLOOKUP(E4,ram,13,0),"")</f>
        <v>23700.0</v>
      </c>
      <c r="AM10" s="148">
        <f>IF(AND($AL$6&gt;$AM$6),"",DATE(YEAR(AM9),MONTH(AM9)+1,DAY(AM9)))</f>
        <v>44105.0</v>
      </c>
      <c r="AN10" s="148">
        <f t="shared" si="26" ref="AN10:AN22">IF(AND(AM10=""),"",IF(AND(AM10=$AK$9),$AK$9,IF(AND(AM10=$AK$10),$AK$10,IF(AND(AM10=$AK$11),$AK$11,IF(AND(AM10=$AK$12),$AK$12,IF(AND(AM10=$AK$13),$AK$13,IF(AND(AM10=$AK$14),$AK$14,IF(AND(AM10=$AK$15),$AK$15,IF(AND(AM10=$AK$16),$AK$16,IF(AND(AM10=$AK$19),$AK$19,IF(AND(AM10=$AK$20),$AK$20,IF(AND(AM10=$AK$21),$AK$21,IF(AND(AM10=$AK$22),$AK$22,"")))))))))))))</f>
        <v>44105.0</v>
      </c>
      <c r="AO10" s="148">
        <f t="shared" si="27" ref="AO10:AO22">_xlfn.IFERROR(IF(AN10="","",IF(AN10&gt;$AM$6,"",AN10)),"")</f>
        <v>44105.0</v>
      </c>
      <c r="AP10" s="145">
        <f>_xlfn.IFERROR(IF(AO10="","",IF(AO10=$AL$3,MROUND(AL9*1.03,100),AL9)),"")</f>
        <v>33800.0</v>
      </c>
      <c r="AQ10" s="145">
        <f t="shared" si="28" ref="AQ10:AQ22">IF(AO10="","",IF(AP10="","",ROUND(AP10*17%,0)))</f>
        <v>5746.0</v>
      </c>
      <c r="AR10" s="145">
        <f t="shared" si="29" ref="AR10:AR22">IF(AO10="","",IF(AP10="","",ROUND(AP10*$AP$6%,0)))</f>
        <v>2704.0</v>
      </c>
      <c r="AT10" s="145">
        <f>IF(AO10="","",IF($AL$13=$AL$15,$AL$14,$AL$10))</f>
        <v>23700.0</v>
      </c>
      <c r="AU10" s="145">
        <f t="shared" si="30" ref="AU10:AU22">_xlfn.IFERROR(IF(AO10="","",IF($AL$13=$AL$15,ROUND(AT10*17%,0),0)),"")</f>
        <v>0.0</v>
      </c>
      <c r="AV10" s="145">
        <f t="shared" si="31" ref="AV10:AV22">_xlfn.IFERROR(IF(AO10="","",IF($AL$13=$AL$15,ROUND(AT10*$AP$6%,0),0)),"")</f>
        <v>0.0</v>
      </c>
    </row>
    <row r="11" spans="8:8" s="145" ht="25.5" customFormat="1" customHeight="1">
      <c r="A11" s="133">
        <f t="shared" si="23"/>
        <v>4.0</v>
      </c>
      <c r="B11" s="134">
        <f t="shared" si="1"/>
        <v>44166.0</v>
      </c>
      <c r="C11" s="135">
        <f t="shared" si="2"/>
        <v>33800.0</v>
      </c>
      <c r="D11" s="135">
        <f t="shared" si="3"/>
        <v>5746.0</v>
      </c>
      <c r="E11" s="135">
        <f t="shared" si="4"/>
        <v>2704.0</v>
      </c>
      <c r="F11" s="136">
        <f t="shared" si="5"/>
        <v>42250.0</v>
      </c>
      <c r="G11" s="135">
        <f t="shared" si="6"/>
        <v>23700.0</v>
      </c>
      <c r="H11" s="135">
        <f t="shared" si="7"/>
        <v>0.0</v>
      </c>
      <c r="I11" s="135">
        <f t="shared" si="8"/>
        <v>0.0</v>
      </c>
      <c r="J11" s="136">
        <f t="shared" si="9"/>
        <v>23700.0</v>
      </c>
      <c r="K11" s="136">
        <f t="shared" si="10"/>
        <v>10100.0</v>
      </c>
      <c r="L11" s="136">
        <f t="shared" si="11"/>
        <v>5746.0</v>
      </c>
      <c r="M11" s="136">
        <f t="shared" si="12"/>
        <v>2704.0</v>
      </c>
      <c r="N11" s="136">
        <f t="shared" si="13"/>
        <v>18550.0</v>
      </c>
      <c r="O11" s="136">
        <f t="shared" si="14"/>
        <v>3955.0</v>
      </c>
      <c r="P11" s="137">
        <f t="shared" si="15"/>
        <v>2370.0</v>
      </c>
      <c r="Q11" s="138">
        <f t="shared" si="16"/>
        <v>1585.0</v>
      </c>
      <c r="R11" s="146">
        <f>IF(B11="","",IF(AND(B11=$AK$7,$AL$19=$AL$15),$AL$20,R10))</f>
        <v>0.0</v>
      </c>
      <c r="S11" s="146">
        <f t="shared" si="24"/>
        <v>0.0</v>
      </c>
      <c r="T11" s="138">
        <f t="shared" si="25"/>
        <v>0.0</v>
      </c>
      <c r="U11" s="136" t="str">
        <f t="shared" si="32" ref="U11:U19">IF(B11="","",IF(B11=$AJ$6,ROUND((F11)*1/30,0),IF(B11=$AK$6,ROUND((F11)*1/31,0),"")))</f>
        <v/>
      </c>
      <c r="V11" s="136" t="str">
        <f t="shared" si="33" ref="V11:V19">IF(B11="","",IF(B11=$AJ$6,ROUND((J11)*1/30,0),IF(B11=$AK$6,ROUND((J11)*1/31,0),"")))</f>
        <v/>
      </c>
      <c r="W11" s="138" t="str">
        <f t="shared" si="34" ref="W11:W19">_xlfn.IFERROR(IF(B11="","",SUM(U11-V11)),"")</f>
        <v/>
      </c>
      <c r="X11" s="136">
        <f t="shared" si="35" ref="X11:X19">_xlfn.IFERROR(IF(B11="","",ROUND(N11*$AN$6%,0)),"")</f>
        <v>0.0</v>
      </c>
      <c r="Y11" s="136">
        <f t="shared" si="21"/>
        <v>1585.0</v>
      </c>
      <c r="Z11" s="140">
        <f t="shared" si="22"/>
        <v>16965.0</v>
      </c>
      <c r="AA11" s="147"/>
      <c r="AB11" s="147"/>
      <c r="AD11" s="1"/>
      <c r="AE11" s="1"/>
      <c r="AF11" s="1"/>
      <c r="AG11" s="1"/>
      <c r="AH11" s="1"/>
      <c r="AI11" s="1"/>
      <c r="AJ11" s="145">
        <f>ROUND((AL11+AQ9)*10%,0)</f>
        <v>2505.0</v>
      </c>
      <c r="AK11" s="148">
        <v>44136.0</v>
      </c>
      <c r="AL11" s="145">
        <f>_xlfn.IFERROR(ROUND((AL9/AP3)*AP4,0),"")</f>
        <v>21407.0</v>
      </c>
      <c r="AM11" s="148">
        <f t="shared" si="36" ref="AM11:AM22">IF(AND($AL$6&gt;$AM$6),"",DATE(YEAR(AM10),MONTH(AM10)+1,DAY(AM10)))</f>
        <v>44136.0</v>
      </c>
      <c r="AN11" s="148">
        <f t="shared" si="37"/>
        <v>44136.0</v>
      </c>
      <c r="AO11" s="148">
        <f t="shared" si="27"/>
        <v>44136.0</v>
      </c>
      <c r="AP11" s="145">
        <f>_xlfn.IFERROR(IF(AO11="","",IF(AO11=$AL$3,MROUND(AP10*1.03,100),AP10)),"")</f>
        <v>33800.0</v>
      </c>
      <c r="AQ11" s="145">
        <f t="shared" si="28"/>
        <v>5746.0</v>
      </c>
      <c r="AR11" s="145">
        <f t="shared" si="29"/>
        <v>2704.0</v>
      </c>
      <c r="AT11" s="145">
        <f t="shared" si="38" ref="AT11:AT22">IF(AO11="","",IF($AL$13=$AL$15,$AL$14,$AL$10))</f>
        <v>23700.0</v>
      </c>
      <c r="AU11" s="145">
        <f t="shared" si="30"/>
        <v>0.0</v>
      </c>
      <c r="AV11" s="145">
        <f t="shared" si="31"/>
        <v>0.0</v>
      </c>
    </row>
    <row r="12" spans="8:8" s="145" ht="25.5" customFormat="1" customHeight="1">
      <c r="A12" s="133">
        <f t="shared" si="23"/>
        <v>5.0</v>
      </c>
      <c r="B12" s="134">
        <f t="shared" si="1"/>
        <v>44197.0</v>
      </c>
      <c r="C12" s="135">
        <f t="shared" si="2"/>
        <v>33800.0</v>
      </c>
      <c r="D12" s="135">
        <f t="shared" si="3"/>
        <v>5746.0</v>
      </c>
      <c r="E12" s="135">
        <f t="shared" si="4"/>
        <v>2704.0</v>
      </c>
      <c r="F12" s="136">
        <f t="shared" si="5"/>
        <v>42250.0</v>
      </c>
      <c r="G12" s="135">
        <f t="shared" si="6"/>
        <v>23700.0</v>
      </c>
      <c r="H12" s="135">
        <f t="shared" si="7"/>
        <v>0.0</v>
      </c>
      <c r="I12" s="135">
        <f t="shared" si="8"/>
        <v>0.0</v>
      </c>
      <c r="J12" s="136">
        <f t="shared" si="9"/>
        <v>23700.0</v>
      </c>
      <c r="K12" s="136">
        <f t="shared" si="10"/>
        <v>10100.0</v>
      </c>
      <c r="L12" s="136">
        <f t="shared" si="11"/>
        <v>5746.0</v>
      </c>
      <c r="M12" s="136">
        <f t="shared" si="12"/>
        <v>2704.0</v>
      </c>
      <c r="N12" s="136">
        <f t="shared" si="13"/>
        <v>18550.0</v>
      </c>
      <c r="O12" s="136">
        <f t="shared" si="14"/>
        <v>3955.0</v>
      </c>
      <c r="P12" s="137">
        <f t="shared" si="15"/>
        <v>2370.0</v>
      </c>
      <c r="Q12" s="138">
        <f t="shared" si="16"/>
        <v>1585.0</v>
      </c>
      <c r="R12" s="146">
        <f>IF(B12="","",IF(AND(B12=$AK$7,$AL$19=$AL$15),$AL$20,R11))</f>
        <v>0.0</v>
      </c>
      <c r="S12" s="146">
        <f t="shared" si="24"/>
        <v>0.0</v>
      </c>
      <c r="T12" s="138">
        <f t="shared" si="25"/>
        <v>0.0</v>
      </c>
      <c r="U12" s="136" t="str">
        <f t="shared" si="32"/>
        <v/>
      </c>
      <c r="V12" s="136" t="str">
        <f t="shared" si="33"/>
        <v/>
      </c>
      <c r="W12" s="138" t="str">
        <f t="shared" si="34"/>
        <v/>
      </c>
      <c r="X12" s="136">
        <f t="shared" si="35"/>
        <v>0.0</v>
      </c>
      <c r="Y12" s="136">
        <f t="shared" si="21"/>
        <v>1585.0</v>
      </c>
      <c r="Z12" s="140">
        <f t="shared" si="22"/>
        <v>16965.0</v>
      </c>
      <c r="AA12" s="147"/>
      <c r="AB12" s="147"/>
      <c r="AD12" s="1"/>
      <c r="AE12" s="1"/>
      <c r="AF12" s="1"/>
      <c r="AG12" s="1"/>
      <c r="AH12" s="1"/>
      <c r="AI12" s="1"/>
      <c r="AJ12" s="145">
        <f>ROUND((AL12)*10%,0)</f>
        <v>869.0</v>
      </c>
      <c r="AK12" s="148">
        <v>44166.0</v>
      </c>
      <c r="AL12" s="145">
        <f>_xlfn.IFERROR(IF($AL$13=$AL$15,ROUND((AL14/AP3)*AN4,0),ROUND((AL10/AP3)*AN4,0)),"")</f>
        <v>8690.0</v>
      </c>
      <c r="AM12" s="148">
        <f t="shared" si="36"/>
        <v>44166.0</v>
      </c>
      <c r="AN12" s="148">
        <f t="shared" si="37"/>
        <v>44166.0</v>
      </c>
      <c r="AO12" s="148">
        <f t="shared" si="27"/>
        <v>44166.0</v>
      </c>
      <c r="AP12" s="145">
        <f t="shared" si="39" ref="AP12:AP23">_xlfn.IFERROR(IF(AO12="","",IF(AO12=$AL$3,MROUND(AP11*1.03,100),AP11)),"")</f>
        <v>33800.0</v>
      </c>
      <c r="AQ12" s="145">
        <f t="shared" si="28"/>
        <v>5746.0</v>
      </c>
      <c r="AR12" s="145">
        <f t="shared" si="29"/>
        <v>2704.0</v>
      </c>
      <c r="AT12" s="145">
        <f t="shared" si="38"/>
        <v>23700.0</v>
      </c>
      <c r="AU12" s="145">
        <f t="shared" si="30"/>
        <v>0.0</v>
      </c>
      <c r="AV12" s="145">
        <f t="shared" si="31"/>
        <v>0.0</v>
      </c>
    </row>
    <row r="13" spans="8:8" s="145" ht="25.5" customFormat="1" customHeight="1">
      <c r="A13" s="133">
        <f t="shared" si="23"/>
        <v>6.0</v>
      </c>
      <c r="B13" s="134">
        <f t="shared" si="1"/>
        <v>44228.0</v>
      </c>
      <c r="C13" s="135">
        <f t="shared" si="2"/>
        <v>33800.0</v>
      </c>
      <c r="D13" s="135">
        <f t="shared" si="3"/>
        <v>5746.0</v>
      </c>
      <c r="E13" s="135">
        <f t="shared" si="4"/>
        <v>2704.0</v>
      </c>
      <c r="F13" s="136">
        <f t="shared" si="5"/>
        <v>42250.0</v>
      </c>
      <c r="G13" s="135">
        <f t="shared" si="6"/>
        <v>23700.0</v>
      </c>
      <c r="H13" s="135">
        <f t="shared" si="7"/>
        <v>0.0</v>
      </c>
      <c r="I13" s="135">
        <f t="shared" si="8"/>
        <v>0.0</v>
      </c>
      <c r="J13" s="136">
        <f t="shared" si="9"/>
        <v>23700.0</v>
      </c>
      <c r="K13" s="136">
        <f t="shared" si="10"/>
        <v>10100.0</v>
      </c>
      <c r="L13" s="136">
        <f t="shared" si="11"/>
        <v>5746.0</v>
      </c>
      <c r="M13" s="136">
        <f t="shared" si="12"/>
        <v>2704.0</v>
      </c>
      <c r="N13" s="136">
        <f t="shared" si="13"/>
        <v>18550.0</v>
      </c>
      <c r="O13" s="136">
        <f t="shared" si="14"/>
        <v>3955.0</v>
      </c>
      <c r="P13" s="137">
        <f t="shared" si="15"/>
        <v>2370.0</v>
      </c>
      <c r="Q13" s="138">
        <f t="shared" si="16"/>
        <v>1585.0</v>
      </c>
      <c r="R13" s="146">
        <f>IF(B13="","",IF(AND(B13=$AK$7,$AL$19=$AL$15),$AL$20,R12))</f>
        <v>0.0</v>
      </c>
      <c r="S13" s="146">
        <f t="shared" si="24"/>
        <v>0.0</v>
      </c>
      <c r="T13" s="138">
        <f t="shared" si="25"/>
        <v>0.0</v>
      </c>
      <c r="U13" s="136" t="str">
        <f t="shared" si="32"/>
        <v/>
      </c>
      <c r="V13" s="136" t="str">
        <f t="shared" si="33"/>
        <v/>
      </c>
      <c r="W13" s="138" t="str">
        <f t="shared" si="34"/>
        <v/>
      </c>
      <c r="X13" s="136">
        <f t="shared" si="35"/>
        <v>0.0</v>
      </c>
      <c r="Y13" s="136">
        <f t="shared" si="21"/>
        <v>1585.0</v>
      </c>
      <c r="Z13" s="140">
        <f t="shared" si="22"/>
        <v>16965.0</v>
      </c>
      <c r="AA13" s="147"/>
      <c r="AB13" s="147"/>
      <c r="AD13" s="1"/>
      <c r="AE13" s="1"/>
      <c r="AF13" s="1"/>
      <c r="AG13" s="1"/>
      <c r="AH13" s="1"/>
      <c r="AI13" s="1"/>
      <c r="AK13" s="148">
        <v>44197.0</v>
      </c>
      <c r="AL13" s="102">
        <f>_xlfn.IFERROR(VLOOKUP(E4,ram,15,0),"")</f>
        <v>0.0</v>
      </c>
      <c r="AM13" s="148">
        <f t="shared" si="36"/>
        <v>44197.0</v>
      </c>
      <c r="AN13" s="148">
        <f t="shared" si="37"/>
        <v>44197.0</v>
      </c>
      <c r="AO13" s="148">
        <f t="shared" si="27"/>
        <v>44197.0</v>
      </c>
      <c r="AP13" s="145">
        <f t="shared" si="39"/>
        <v>33800.0</v>
      </c>
      <c r="AQ13" s="145">
        <f t="shared" si="28"/>
        <v>5746.0</v>
      </c>
      <c r="AR13" s="145">
        <f t="shared" si="29"/>
        <v>2704.0</v>
      </c>
      <c r="AT13" s="145">
        <f t="shared" si="38"/>
        <v>23700.0</v>
      </c>
      <c r="AU13" s="145">
        <f t="shared" si="30"/>
        <v>0.0</v>
      </c>
      <c r="AV13" s="145">
        <f t="shared" si="31"/>
        <v>0.0</v>
      </c>
    </row>
    <row r="14" spans="8:8" s="145" ht="25.5" customFormat="1" customHeight="1">
      <c r="A14" s="133">
        <f t="shared" si="23"/>
        <v>7.0</v>
      </c>
      <c r="B14" s="134">
        <f t="shared" si="1"/>
        <v>44256.0</v>
      </c>
      <c r="C14" s="135">
        <f>_xlfn.IFERROR(IF(AP15="","",AP15),"")</f>
        <v>33800.0</v>
      </c>
      <c r="D14" s="135">
        <f t="shared" si="3"/>
        <v>5746.0</v>
      </c>
      <c r="E14" s="135">
        <f t="shared" si="4"/>
        <v>2704.0</v>
      </c>
      <c r="F14" s="136">
        <f t="shared" si="5"/>
        <v>42250.0</v>
      </c>
      <c r="G14" s="135">
        <f t="shared" si="6"/>
        <v>23700.0</v>
      </c>
      <c r="H14" s="135">
        <f t="shared" si="7"/>
        <v>0.0</v>
      </c>
      <c r="I14" s="135">
        <f t="shared" si="8"/>
        <v>0.0</v>
      </c>
      <c r="J14" s="136">
        <f t="shared" si="9"/>
        <v>23700.0</v>
      </c>
      <c r="K14" s="136">
        <f t="shared" si="10"/>
        <v>10100.0</v>
      </c>
      <c r="L14" s="136">
        <f t="shared" si="11"/>
        <v>5746.0</v>
      </c>
      <c r="M14" s="136">
        <f t="shared" si="12"/>
        <v>2704.0</v>
      </c>
      <c r="N14" s="136">
        <f t="shared" si="13"/>
        <v>18550.0</v>
      </c>
      <c r="O14" s="136">
        <f t="shared" si="14"/>
        <v>3955.0</v>
      </c>
      <c r="P14" s="137">
        <f t="shared" si="15"/>
        <v>2370.0</v>
      </c>
      <c r="Q14" s="138">
        <f t="shared" si="16"/>
        <v>1585.0</v>
      </c>
      <c r="R14" s="146">
        <f>IF(B14="","",IF(AND(B14=$AK$7,$AL$19=$AL$15),$AL$20,R13))</f>
        <v>0.0</v>
      </c>
      <c r="S14" s="146">
        <f t="shared" si="24"/>
        <v>0.0</v>
      </c>
      <c r="T14" s="138">
        <f t="shared" si="25"/>
        <v>0.0</v>
      </c>
      <c r="U14" s="136" t="str">
        <f t="shared" si="32"/>
        <v/>
      </c>
      <c r="V14" s="136" t="str">
        <f t="shared" si="33"/>
        <v/>
      </c>
      <c r="W14" s="138" t="str">
        <f t="shared" si="34"/>
        <v/>
      </c>
      <c r="X14" s="136">
        <f t="shared" si="35"/>
        <v>0.0</v>
      </c>
      <c r="Y14" s="136">
        <f>_xlfn.IFERROR(IF(B14="","",SUM(Q14,T14,W14,X14)),"")</f>
        <v>1585.0</v>
      </c>
      <c r="Z14" s="140">
        <f t="shared" si="22"/>
        <v>16965.0</v>
      </c>
      <c r="AA14" s="147"/>
      <c r="AB14" s="147"/>
      <c r="AD14" s="1"/>
      <c r="AE14" s="1"/>
      <c r="AF14" s="1"/>
      <c r="AG14" s="1"/>
      <c r="AH14" s="1"/>
      <c r="AI14" s="1"/>
      <c r="AK14" s="148">
        <v>44228.0</v>
      </c>
      <c r="AL14" s="145">
        <f>_xlfn.IFERROR(VLOOKUP(E4,ram,16,0),"")</f>
        <v>0.0</v>
      </c>
      <c r="AM14" s="148">
        <f t="shared" si="36"/>
        <v>44228.0</v>
      </c>
      <c r="AN14" s="148">
        <f t="shared" si="37"/>
        <v>44228.0</v>
      </c>
      <c r="AO14" s="148">
        <f t="shared" si="27"/>
        <v>44228.0</v>
      </c>
      <c r="AP14" s="145">
        <f t="shared" si="39"/>
        <v>33800.0</v>
      </c>
      <c r="AQ14" s="145">
        <f t="shared" si="28"/>
        <v>5746.0</v>
      </c>
      <c r="AR14" s="145">
        <f t="shared" si="29"/>
        <v>2704.0</v>
      </c>
      <c r="AT14" s="145">
        <f t="shared" si="38"/>
        <v>23700.0</v>
      </c>
      <c r="AU14" s="145">
        <f t="shared" si="30"/>
        <v>0.0</v>
      </c>
      <c r="AV14" s="145">
        <f t="shared" si="31"/>
        <v>0.0</v>
      </c>
    </row>
    <row r="15" spans="8:8" s="145" ht="25.5" customFormat="1" customHeight="1">
      <c r="A15" s="133">
        <f t="shared" si="23"/>
        <v>8.0</v>
      </c>
      <c r="B15" s="134">
        <f t="shared" si="1"/>
        <v>44287.0</v>
      </c>
      <c r="C15" s="135">
        <f t="shared" si="40" ref="C15:C19">_xlfn.IFERROR(IF(AP16="","",AP16),"")</f>
        <v>33800.0</v>
      </c>
      <c r="D15" s="135">
        <f t="shared" si="41" ref="D15:D19">_xlfn.IFERROR(IF(AQ16="","",AQ16),"")</f>
        <v>5746.0</v>
      </c>
      <c r="E15" s="135">
        <f t="shared" si="42" ref="E15:E19">_xlfn.IFERROR(IF(AR16="","",AR16),"")</f>
        <v>2704.0</v>
      </c>
      <c r="F15" s="136">
        <f t="shared" si="43" ref="F15:F19">IF(B15="","",SUM(C15:E15))</f>
        <v>42250.0</v>
      </c>
      <c r="G15" s="135">
        <f t="shared" si="6"/>
        <v>23700.0</v>
      </c>
      <c r="H15" s="135">
        <f t="shared" si="7"/>
        <v>0.0</v>
      </c>
      <c r="I15" s="135">
        <f t="shared" si="8"/>
        <v>0.0</v>
      </c>
      <c r="J15" s="136">
        <f t="shared" si="9"/>
        <v>23700.0</v>
      </c>
      <c r="K15" s="136">
        <f t="shared" si="44" ref="K15:K19">_xlfn.IFERROR(IF(B15="","",IF(C15="","",IF(G15="","",SUM(C15-G15)))),"")</f>
        <v>10100.0</v>
      </c>
      <c r="L15" s="136">
        <f t="shared" si="45" ref="L15:L19">_xlfn.IFERROR(IF(B15="","",IF(D15="","",IF(H15="","",SUM(D15-H15)))),"")</f>
        <v>5746.0</v>
      </c>
      <c r="M15" s="136">
        <f t="shared" si="46" ref="M15:M19">_xlfn.IFERROR(IF(B15="","",IF(E15="","",IF(I15="","",SUM(E15-I15)))),"")</f>
        <v>2704.0</v>
      </c>
      <c r="N15" s="136">
        <f t="shared" si="47" ref="N15:N19">_xlfn.IFERROR(IF(B15="","",IF(F15="","",IF(J15="","",SUM(F15-J15)))),"")</f>
        <v>18550.0</v>
      </c>
      <c r="O15" s="136">
        <f t="shared" si="48" ref="O15:O19">_xlfn.IFERROR(IF(B15="","",ROUND((C15+D15)*10%,0)),"")</f>
        <v>3955.0</v>
      </c>
      <c r="P15" s="137">
        <f t="shared" si="49" ref="P15:P19">_xlfn.IFERROR(IF(B15="","",IF(G15="","",IF(H15="","",ROUND((G15+H15)*10%,0)))),"")</f>
        <v>2370.0</v>
      </c>
      <c r="Q15" s="138">
        <f t="shared" si="50" ref="Q15:Q19">_xlfn.IFERROR(IF(B15="","",SUM(O15-P15)),"")</f>
        <v>1585.0</v>
      </c>
      <c r="R15" s="146">
        <f t="shared" si="51" ref="R15:R19">IF(B15="","",IF(AND(B15=$AK$7,$AL$19=$AL$15),$AL$20,R14))</f>
        <v>0.0</v>
      </c>
      <c r="S15" s="146">
        <f t="shared" si="52" ref="S15:S19">_xlfn.IFERROR(IF(B15="","",IF($AL$13=$AL$15,$AL$16,S14)),"")</f>
        <v>0.0</v>
      </c>
      <c r="T15" s="138">
        <f t="shared" si="53" ref="T15:T19">_xlfn.IFERROR(IF(B15="","",SUM(R15-S15)),"")</f>
        <v>0.0</v>
      </c>
      <c r="U15" s="136" t="str">
        <f t="shared" si="32"/>
        <v/>
      </c>
      <c r="V15" s="136" t="str">
        <f t="shared" si="33"/>
        <v/>
      </c>
      <c r="W15" s="138" t="str">
        <f t="shared" si="34"/>
        <v/>
      </c>
      <c r="X15" s="136">
        <f t="shared" si="35"/>
        <v>0.0</v>
      </c>
      <c r="Y15" s="136">
        <f t="shared" si="54" ref="Y15:Y19">_xlfn.IFERROR(IF(B15="","",SUM(Q15,T15,W15,X15)),"")</f>
        <v>1585.0</v>
      </c>
      <c r="Z15" s="140">
        <f t="shared" si="55" ref="Z15:Z19">_xlfn.IFERROR(IF(B15="","",SUM(N15-Y15)),"")</f>
        <v>16965.0</v>
      </c>
      <c r="AA15" s="147"/>
      <c r="AB15" s="147"/>
      <c r="AD15" s="1"/>
      <c r="AE15" s="1"/>
      <c r="AF15" s="1"/>
      <c r="AG15" s="1"/>
      <c r="AH15" s="1"/>
      <c r="AI15" s="1"/>
      <c r="AK15" s="148">
        <v>44256.0</v>
      </c>
      <c r="AL15" s="102" t="s">
        <v>107</v>
      </c>
      <c r="AM15" s="148">
        <f t="shared" si="36"/>
        <v>44256.0</v>
      </c>
      <c r="AN15" s="148">
        <f t="shared" si="37"/>
        <v>44256.0</v>
      </c>
      <c r="AO15" s="148">
        <f t="shared" si="27"/>
        <v>44256.0</v>
      </c>
      <c r="AP15" s="145">
        <f t="shared" si="39"/>
        <v>33800.0</v>
      </c>
      <c r="AQ15" s="145">
        <f t="shared" si="28"/>
        <v>5746.0</v>
      </c>
      <c r="AR15" s="145">
        <f t="shared" si="29"/>
        <v>2704.0</v>
      </c>
      <c r="AT15" s="145">
        <f t="shared" si="38"/>
        <v>23700.0</v>
      </c>
      <c r="AU15" s="145">
        <f t="shared" si="30"/>
        <v>0.0</v>
      </c>
      <c r="AV15" s="145">
        <f t="shared" si="31"/>
        <v>0.0</v>
      </c>
    </row>
    <row r="16" spans="8:8" s="145" ht="25.5" customFormat="1" customHeight="1">
      <c r="A16" s="133">
        <f t="shared" si="23"/>
        <v>0.0</v>
      </c>
      <c r="B16" s="134" t="str">
        <f t="shared" si="1"/>
        <v/>
      </c>
      <c r="C16" s="135" t="str">
        <f t="shared" si="40"/>
        <v/>
      </c>
      <c r="D16" s="135" t="str">
        <f t="shared" si="41"/>
        <v/>
      </c>
      <c r="E16" s="135" t="str">
        <f t="shared" si="42"/>
        <v/>
      </c>
      <c r="F16" s="136" t="str">
        <f t="shared" si="43"/>
        <v/>
      </c>
      <c r="G16" s="135" t="str">
        <f t="shared" si="6"/>
        <v/>
      </c>
      <c r="H16" s="135" t="str">
        <f t="shared" si="7"/>
        <v/>
      </c>
      <c r="I16" s="135" t="str">
        <f t="shared" si="8"/>
        <v/>
      </c>
      <c r="J16" s="136" t="str">
        <f t="shared" si="9"/>
        <v/>
      </c>
      <c r="K16" s="136" t="str">
        <f t="shared" si="44"/>
        <v/>
      </c>
      <c r="L16" s="136" t="str">
        <f t="shared" si="45"/>
        <v/>
      </c>
      <c r="M16" s="136" t="str">
        <f t="shared" si="46"/>
        <v/>
      </c>
      <c r="N16" s="136" t="str">
        <f t="shared" si="47"/>
        <v/>
      </c>
      <c r="O16" s="136" t="str">
        <f t="shared" si="48"/>
        <v/>
      </c>
      <c r="P16" s="137" t="str">
        <f t="shared" si="49"/>
        <v/>
      </c>
      <c r="Q16" s="138" t="str">
        <f t="shared" si="50"/>
        <v/>
      </c>
      <c r="R16" s="146" t="str">
        <f t="shared" si="51"/>
        <v/>
      </c>
      <c r="S16" s="146" t="str">
        <f t="shared" si="52"/>
        <v/>
      </c>
      <c r="T16" s="138" t="str">
        <f t="shared" si="53"/>
        <v/>
      </c>
      <c r="U16" s="136" t="str">
        <f t="shared" si="32"/>
        <v/>
      </c>
      <c r="V16" s="136" t="str">
        <f t="shared" si="33"/>
        <v/>
      </c>
      <c r="W16" s="138" t="str">
        <f t="shared" si="34"/>
        <v/>
      </c>
      <c r="X16" s="136" t="str">
        <f t="shared" si="35"/>
        <v/>
      </c>
      <c r="Y16" s="136" t="str">
        <f t="shared" si="54"/>
        <v/>
      </c>
      <c r="Z16" s="140" t="str">
        <f t="shared" si="55"/>
        <v/>
      </c>
      <c r="AA16" s="147"/>
      <c r="AB16" s="147"/>
      <c r="AD16" s="1"/>
      <c r="AE16" s="1"/>
      <c r="AF16" s="1"/>
      <c r="AG16" s="1"/>
      <c r="AH16" s="1"/>
      <c r="AI16" s="1"/>
      <c r="AK16" s="148">
        <v>44287.0</v>
      </c>
      <c r="AL16" s="145">
        <f>_xlfn.IFERROR(VLOOKUP(E4,ram,17,0),"")</f>
        <v>0.0</v>
      </c>
      <c r="AM16" s="148">
        <f t="shared" si="36"/>
        <v>44287.0</v>
      </c>
      <c r="AN16" s="148">
        <f t="shared" si="37"/>
        <v>44287.0</v>
      </c>
      <c r="AO16" s="148">
        <f t="shared" si="27"/>
        <v>44287.0</v>
      </c>
      <c r="AP16" s="145">
        <f t="shared" si="56" ref="AP16:AP20">_xlfn.IFERROR(IF(AO16="","",IF(AO16=$AL$3,MROUND(AP15*1.03,100),AP15)),"")</f>
        <v>33800.0</v>
      </c>
      <c r="AQ16" s="145">
        <f t="shared" si="57" ref="AQ16:AQ20">IF(AO16="","",IF(AP16="","",ROUND(AP16*17%,0)))</f>
        <v>5746.0</v>
      </c>
      <c r="AR16" s="145">
        <f t="shared" si="58" ref="AR16:AR20">IF(AO16="","",IF(AP16="","",ROUND(AP16*$AP$6%,0)))</f>
        <v>2704.0</v>
      </c>
      <c r="AT16" s="145">
        <f t="shared" si="59" ref="AT16:AT20">IF(AO16="","",IF($AL$13=$AL$15,$AL$14,$AL$10))</f>
        <v>23700.0</v>
      </c>
      <c r="AU16" s="145">
        <f t="shared" si="60" ref="AU16:AU20">_xlfn.IFERROR(IF(AO16="","",IF($AL$13=$AL$15,ROUND(AT16*17%,0),0)),"")</f>
        <v>0.0</v>
      </c>
      <c r="AV16" s="145">
        <f t="shared" si="61" ref="AV16:AV20">_xlfn.IFERROR(IF(AO16="","",IF($AL$13=$AL$15,ROUND(AT16*$AP$6%,0),0)),"")</f>
        <v>0.0</v>
      </c>
    </row>
    <row r="17" spans="8:8" s="145" ht="25.5" customFormat="1" customHeight="1">
      <c r="A17" s="133">
        <f t="shared" si="23"/>
        <v>0.0</v>
      </c>
      <c r="B17" s="134" t="str">
        <f t="shared" si="1"/>
        <v/>
      </c>
      <c r="C17" s="135" t="str">
        <f t="shared" si="40"/>
        <v/>
      </c>
      <c r="D17" s="135" t="str">
        <f t="shared" si="41"/>
        <v/>
      </c>
      <c r="E17" s="135" t="str">
        <f t="shared" si="42"/>
        <v/>
      </c>
      <c r="F17" s="136" t="str">
        <f t="shared" si="43"/>
        <v/>
      </c>
      <c r="G17" s="135" t="str">
        <f t="shared" si="6"/>
        <v/>
      </c>
      <c r="H17" s="135" t="str">
        <f t="shared" si="7"/>
        <v/>
      </c>
      <c r="I17" s="135" t="str">
        <f t="shared" si="8"/>
        <v/>
      </c>
      <c r="J17" s="136" t="str">
        <f t="shared" si="9"/>
        <v/>
      </c>
      <c r="K17" s="136" t="str">
        <f t="shared" si="44"/>
        <v/>
      </c>
      <c r="L17" s="136" t="str">
        <f t="shared" si="45"/>
        <v/>
      </c>
      <c r="M17" s="136" t="str">
        <f t="shared" si="46"/>
        <v/>
      </c>
      <c r="N17" s="136" t="str">
        <f t="shared" si="47"/>
        <v/>
      </c>
      <c r="O17" s="136" t="str">
        <f t="shared" si="48"/>
        <v/>
      </c>
      <c r="P17" s="137" t="str">
        <f t="shared" si="49"/>
        <v/>
      </c>
      <c r="Q17" s="138" t="str">
        <f t="shared" si="50"/>
        <v/>
      </c>
      <c r="R17" s="146" t="str">
        <f t="shared" si="51"/>
        <v/>
      </c>
      <c r="S17" s="146" t="str">
        <f t="shared" si="52"/>
        <v/>
      </c>
      <c r="T17" s="138" t="str">
        <f t="shared" si="53"/>
        <v/>
      </c>
      <c r="U17" s="136" t="str">
        <f t="shared" si="32"/>
        <v/>
      </c>
      <c r="V17" s="136" t="str">
        <f t="shared" si="33"/>
        <v/>
      </c>
      <c r="W17" s="138" t="str">
        <f t="shared" si="34"/>
        <v/>
      </c>
      <c r="X17" s="136" t="str">
        <f t="shared" si="35"/>
        <v/>
      </c>
      <c r="Y17" s="136" t="str">
        <f t="shared" si="54"/>
        <v/>
      </c>
      <c r="Z17" s="140" t="str">
        <f t="shared" si="55"/>
        <v/>
      </c>
      <c r="AA17" s="147"/>
      <c r="AB17" s="147"/>
      <c r="AD17" s="149"/>
      <c r="AE17" s="149"/>
      <c r="AF17" s="149"/>
      <c r="AG17" s="149"/>
      <c r="AH17" s="149"/>
      <c r="AI17" s="149"/>
      <c r="AK17" s="148">
        <v>44317.0</v>
      </c>
      <c r="AM17" s="148">
        <f t="shared" si="36"/>
        <v>44317.0</v>
      </c>
      <c r="AN17" s="148" t="str">
        <f t="shared" si="37"/>
        <v/>
      </c>
      <c r="AO17" s="148" t="str">
        <f t="shared" si="27"/>
        <v/>
      </c>
      <c r="AP17" s="145" t="str">
        <f t="shared" si="56"/>
        <v/>
      </c>
      <c r="AQ17" s="145" t="str">
        <f t="shared" si="57"/>
        <v/>
      </c>
      <c r="AR17" s="145" t="str">
        <f t="shared" si="58"/>
        <v/>
      </c>
      <c r="AT17" s="145" t="str">
        <f t="shared" si="59"/>
        <v/>
      </c>
      <c r="AU17" s="145" t="str">
        <f t="shared" si="60"/>
        <v/>
      </c>
      <c r="AV17" s="145" t="str">
        <f t="shared" si="61"/>
        <v/>
      </c>
    </row>
    <row r="18" spans="8:8" s="145" ht="25.5" customFormat="1" customHeight="1">
      <c r="A18" s="133">
        <f t="shared" si="23"/>
        <v>1.0</v>
      </c>
      <c r="B18" s="134">
        <f t="shared" si="1"/>
        <v>44378.0</v>
      </c>
      <c r="C18" s="135" t="str">
        <f t="shared" si="40"/>
        <v/>
      </c>
      <c r="D18" s="135" t="str">
        <f t="shared" si="41"/>
        <v/>
      </c>
      <c r="E18" s="135" t="str">
        <f t="shared" si="42"/>
        <v/>
      </c>
      <c r="F18" s="136">
        <f t="shared" si="43"/>
        <v>0.0</v>
      </c>
      <c r="G18" s="135">
        <f t="shared" si="6"/>
        <v>23700.0</v>
      </c>
      <c r="H18" s="135">
        <f t="shared" si="7"/>
        <v>0.0</v>
      </c>
      <c r="I18" s="135">
        <f t="shared" si="8"/>
        <v>0.0</v>
      </c>
      <c r="J18" s="136">
        <f t="shared" si="9"/>
        <v>23700.0</v>
      </c>
      <c r="K18" s="136" t="str">
        <f t="shared" si="44"/>
        <v/>
      </c>
      <c r="L18" s="136" t="str">
        <f t="shared" si="45"/>
        <v/>
      </c>
      <c r="M18" s="136" t="str">
        <f t="shared" si="46"/>
        <v/>
      </c>
      <c r="N18" s="136">
        <f t="shared" si="47"/>
        <v>-23700.0</v>
      </c>
      <c r="O18" s="136" t="str">
        <f t="shared" si="48"/>
        <v/>
      </c>
      <c r="P18" s="137">
        <f t="shared" si="49"/>
        <v>2370.0</v>
      </c>
      <c r="Q18" s="138" t="str">
        <f t="shared" si="50"/>
        <v/>
      </c>
      <c r="R18" s="146" t="str">
        <f t="shared" si="51"/>
        <v/>
      </c>
      <c r="S18" s="146" t="str">
        <f t="shared" si="52"/>
        <v/>
      </c>
      <c r="T18" s="138" t="str">
        <f t="shared" si="53"/>
        <v/>
      </c>
      <c r="U18" s="136" t="str">
        <f t="shared" si="32"/>
        <v/>
      </c>
      <c r="V18" s="136" t="str">
        <f t="shared" si="33"/>
        <v/>
      </c>
      <c r="W18" s="138" t="str">
        <f t="shared" si="34"/>
        <v/>
      </c>
      <c r="X18" s="136">
        <f t="shared" si="35"/>
        <v>0.0</v>
      </c>
      <c r="Y18" s="136">
        <f t="shared" si="54"/>
        <v>0.0</v>
      </c>
      <c r="Z18" s="140">
        <f t="shared" si="55"/>
        <v>-23700.0</v>
      </c>
      <c r="AA18" s="147"/>
      <c r="AB18" s="147"/>
      <c r="AD18" s="149"/>
      <c r="AE18" s="149"/>
      <c r="AF18" s="149"/>
      <c r="AG18" s="149"/>
      <c r="AH18" s="149"/>
      <c r="AI18" s="149"/>
      <c r="AK18" s="148">
        <v>44348.0</v>
      </c>
      <c r="AM18" s="148">
        <f t="shared" si="36"/>
        <v>44348.0</v>
      </c>
      <c r="AN18" s="148" t="str">
        <f t="shared" si="37"/>
        <v/>
      </c>
      <c r="AO18" s="148" t="str">
        <f t="shared" si="27"/>
        <v/>
      </c>
      <c r="AP18" s="145" t="str">
        <f t="shared" si="56"/>
        <v/>
      </c>
      <c r="AQ18" s="145" t="str">
        <f t="shared" si="57"/>
        <v/>
      </c>
      <c r="AR18" s="145" t="str">
        <f t="shared" si="58"/>
        <v/>
      </c>
      <c r="AT18" s="145" t="str">
        <f t="shared" si="59"/>
        <v/>
      </c>
      <c r="AU18" s="145" t="str">
        <f t="shared" si="60"/>
        <v/>
      </c>
      <c r="AV18" s="145" t="str">
        <f t="shared" si="61"/>
        <v/>
      </c>
    </row>
    <row r="19" spans="8:8" s="145" ht="25.5" customFormat="1" customHeight="1">
      <c r="A19" s="133">
        <f t="shared" si="23"/>
        <v>2.0</v>
      </c>
      <c r="B19" s="134">
        <f t="shared" si="1"/>
        <v>44409.0</v>
      </c>
      <c r="C19" s="135" t="str">
        <f t="shared" si="40"/>
        <v/>
      </c>
      <c r="D19" s="135" t="str">
        <f t="shared" si="41"/>
        <v/>
      </c>
      <c r="E19" s="135" t="str">
        <f t="shared" si="42"/>
        <v/>
      </c>
      <c r="F19" s="136">
        <f t="shared" si="43"/>
        <v>0.0</v>
      </c>
      <c r="G19" s="135">
        <f t="shared" si="6"/>
        <v>23700.0</v>
      </c>
      <c r="H19" s="135">
        <f t="shared" si="7"/>
        <v>0.0</v>
      </c>
      <c r="I19" s="135">
        <f t="shared" si="8"/>
        <v>0.0</v>
      </c>
      <c r="J19" s="136">
        <f t="shared" si="9"/>
        <v>23700.0</v>
      </c>
      <c r="K19" s="136" t="str">
        <f t="shared" si="44"/>
        <v/>
      </c>
      <c r="L19" s="136" t="str">
        <f t="shared" si="45"/>
        <v/>
      </c>
      <c r="M19" s="136" t="str">
        <f t="shared" si="46"/>
        <v/>
      </c>
      <c r="N19" s="136">
        <f t="shared" si="47"/>
        <v>-23700.0</v>
      </c>
      <c r="O19" s="136" t="str">
        <f t="shared" si="48"/>
        <v/>
      </c>
      <c r="P19" s="137">
        <f t="shared" si="49"/>
        <v>2370.0</v>
      </c>
      <c r="Q19" s="138" t="str">
        <f t="shared" si="50"/>
        <v/>
      </c>
      <c r="R19" s="146" t="str">
        <f t="shared" si="51"/>
        <v/>
      </c>
      <c r="S19" s="146" t="str">
        <f t="shared" si="52"/>
        <v/>
      </c>
      <c r="T19" s="138" t="str">
        <f t="shared" si="53"/>
        <v/>
      </c>
      <c r="U19" s="136" t="str">
        <f t="shared" si="32"/>
        <v/>
      </c>
      <c r="V19" s="136" t="str">
        <f t="shared" si="33"/>
        <v/>
      </c>
      <c r="W19" s="138" t="str">
        <f t="shared" si="34"/>
        <v/>
      </c>
      <c r="X19" s="136">
        <f t="shared" si="35"/>
        <v>0.0</v>
      </c>
      <c r="Y19" s="136">
        <f t="shared" si="54"/>
        <v>0.0</v>
      </c>
      <c r="Z19" s="140">
        <f t="shared" si="55"/>
        <v>-23700.0</v>
      </c>
      <c r="AA19" s="147"/>
      <c r="AB19" s="147"/>
      <c r="AD19" s="1"/>
      <c r="AE19" s="1"/>
      <c r="AF19" s="1"/>
      <c r="AG19" s="1"/>
      <c r="AH19" s="1"/>
      <c r="AI19" s="1"/>
      <c r="AK19" s="148">
        <v>44378.0</v>
      </c>
      <c r="AL19" s="145">
        <f>_xlfn.IFERROR(VLOOKUP(E4,ram,18,0),"")</f>
        <v>0.0</v>
      </c>
      <c r="AM19" s="148">
        <f t="shared" si="36"/>
        <v>44378.0</v>
      </c>
      <c r="AN19" s="148">
        <f t="shared" si="37"/>
        <v>44378.0</v>
      </c>
      <c r="AO19" s="148">
        <f t="shared" si="27"/>
        <v>44378.0</v>
      </c>
      <c r="AP19" s="145" t="str">
        <f t="shared" si="56"/>
        <v/>
      </c>
      <c r="AQ19" s="145" t="str">
        <f t="shared" si="57"/>
        <v/>
      </c>
      <c r="AR19" s="145" t="str">
        <f t="shared" si="58"/>
        <v/>
      </c>
      <c r="AT19" s="145">
        <f t="shared" si="59"/>
        <v>23700.0</v>
      </c>
      <c r="AU19" s="145">
        <f t="shared" si="60"/>
        <v>0.0</v>
      </c>
      <c r="AV19" s="145">
        <f t="shared" si="61"/>
        <v>0.0</v>
      </c>
    </row>
    <row r="20" spans="8:8" s="145" ht="27.0" customFormat="1" customHeight="1">
      <c r="A20" s="150" t="s">
        <v>18</v>
      </c>
      <c r="B20" s="151"/>
      <c r="C20" s="152">
        <f>IF($E$4="","",SUM(C8:C19))</f>
        <v>258007.0</v>
      </c>
      <c r="D20" s="152">
        <f t="shared" si="62" ref="D20:Z20">IF($E$4="","",SUM(D8:D19))</f>
        <v>43861.0</v>
      </c>
      <c r="E20" s="152">
        <f t="shared" si="62"/>
        <v>20641.0</v>
      </c>
      <c r="F20" s="152">
        <f t="shared" si="62"/>
        <v>322509.0</v>
      </c>
      <c r="G20" s="152">
        <f t="shared" si="62"/>
        <v>228310.0</v>
      </c>
      <c r="H20" s="152">
        <f t="shared" si="62"/>
        <v>0.0</v>
      </c>
      <c r="I20" s="152">
        <f t="shared" si="62"/>
        <v>0.0</v>
      </c>
      <c r="J20" s="152">
        <f t="shared" si="62"/>
        <v>228310.0</v>
      </c>
      <c r="K20" s="152">
        <f t="shared" si="62"/>
        <v>77097.0</v>
      </c>
      <c r="L20" s="152">
        <f t="shared" si="62"/>
        <v>43861.0</v>
      </c>
      <c r="M20" s="152">
        <f t="shared" si="62"/>
        <v>20641.0</v>
      </c>
      <c r="N20" s="152">
        <f t="shared" si="62"/>
        <v>94199.0</v>
      </c>
      <c r="O20" s="152">
        <f t="shared" si="62"/>
        <v>30190.0</v>
      </c>
      <c r="P20" s="152">
        <f t="shared" si="62"/>
        <v>22831.0</v>
      </c>
      <c r="Q20" s="152">
        <f t="shared" si="62"/>
        <v>12099.0</v>
      </c>
      <c r="R20" s="152">
        <f t="shared" si="62"/>
        <v>0.0</v>
      </c>
      <c r="S20" s="152">
        <f t="shared" si="62"/>
        <v>0.0</v>
      </c>
      <c r="T20" s="152">
        <f t="shared" si="62"/>
        <v>0.0</v>
      </c>
      <c r="U20" s="152">
        <f t="shared" si="62"/>
        <v>2255.0</v>
      </c>
      <c r="V20" s="152">
        <f t="shared" si="62"/>
        <v>1265.0</v>
      </c>
      <c r="W20" s="152">
        <f t="shared" si="62"/>
        <v>990.0</v>
      </c>
      <c r="X20" s="152">
        <f t="shared" si="62"/>
        <v>0.0</v>
      </c>
      <c r="Y20" s="152">
        <f t="shared" si="62"/>
        <v>13089.0</v>
      </c>
      <c r="Z20" s="153">
        <f t="shared" si="62"/>
        <v>81110.0</v>
      </c>
      <c r="AA20" s="154"/>
      <c r="AB20" s="154"/>
      <c r="AD20" s="155"/>
      <c r="AE20" s="156"/>
      <c r="AF20" s="156"/>
      <c r="AG20" s="156"/>
      <c r="AH20" s="156"/>
      <c r="AI20" s="155"/>
      <c r="AK20" s="148">
        <v>44409.0</v>
      </c>
      <c r="AL20" s="145">
        <f>_xlfn.IFERROR(VLOOKUP(E4,ram,19,0),"")</f>
        <v>0.0</v>
      </c>
      <c r="AM20" s="148">
        <f t="shared" si="36"/>
        <v>44409.0</v>
      </c>
      <c r="AN20" s="148">
        <f t="shared" si="37"/>
        <v>44409.0</v>
      </c>
      <c r="AO20" s="148">
        <f t="shared" si="27"/>
        <v>44409.0</v>
      </c>
      <c r="AP20" s="145" t="str">
        <f t="shared" si="56"/>
        <v/>
      </c>
      <c r="AQ20" s="145" t="str">
        <f t="shared" si="57"/>
        <v/>
      </c>
      <c r="AR20" s="145" t="str">
        <f t="shared" si="58"/>
        <v/>
      </c>
      <c r="AT20" s="145">
        <f t="shared" si="59"/>
        <v>23700.0</v>
      </c>
      <c r="AU20" s="145">
        <f t="shared" si="60"/>
        <v>0.0</v>
      </c>
      <c r="AV20" s="145">
        <f t="shared" si="61"/>
        <v>0.0</v>
      </c>
    </row>
    <row r="21" spans="8:8" s="145" ht="33.0" customFormat="1" customHeight="1">
      <c r="A21" s="157"/>
      <c r="B21" s="157"/>
      <c r="C21" s="158"/>
      <c r="D21" s="158"/>
      <c r="E21" s="158"/>
      <c r="F21" s="158"/>
      <c r="G21" s="159" t="s">
        <v>99</v>
      </c>
      <c r="H21" s="159"/>
      <c r="I21" s="160" t="str">
        <f>IF(OR(LEN(FLOOR(Z20,1))=13,FLOOR(Z20,1)&lt;=0),"Out of range",PROPER(SUBSTITUTE(CONCATENATE(CHOOSE(MID(TEXT(INT(Z20),REPT(0,12)),1,1)+1,"","one hundred ","two hundred ","three hundred ","four hundred ","five hundred ","six hundred ","seven hundred ","eight hundred ","nine hundred "),CHOOSE(MID(TEXT(INT(Z20),REPT(0,12)),2,1)+1,"",CHOOSE(MID(TEXT(INT(Z20),REPT(0,12)),3,1)+1,"ten","eleven","twelve","thirteen","fourteen","fifteen","sixteen","seventeen","eighteen","nineteen"),"twenty","thirty","forty","fifty","sixty","seventy","eighty","ninety"),IF(VALUE(MID(TEXT(INT(Z20),REPT(0,12)),2,1))&gt;1,CHOOSE(MID(TEXT(INT(Z20),REPT(0,12)),3,1)+1,"","-one","-two","-three","-four","-five","-six","-seven","-eight","-nine"),IF(VALUE(MID(TEXT(INT(Z20),REPT(0,12)),2,1))=0,CHOOSE(MID(TEXT(INT(Z20),REPT(0,12)),3,1)+1,"","one","two","three","four","five","six","seven","eight","nine"),"")),IF(Z20&gt;=10^9," billion ",""),CHOOSE(MID(TEXT(INT(Z20),REPT(0,12)),4,1)+1,"","one hundred ","two hundred ","three hundred ","four hundred ","five hundred ","six hundred ","seven hundred ","eight hundred ","nine hundred "),CHOOSE(MID(TEXT(INT(Z20),REPT(0,12)),5,1)+1,"",CHOOSE(MID(TEXT(INT(Z20),REPT(0,12)),6,1)+1,"ten","eleven","twelve","thirteen","fourteen","fifteen","sixteen","seventeen","eighteen","nineteen"),"twenty","thirty","forty","fifty","sixty","seventy","eighty","ninety"),IF(VALUE(MID(TEXT(INT(Z20),REPT(0,12)),5,1))&gt;1,CHOOSE(MID(TEXT(INT(Z20),REPT(0,12)),6,1)+1,"","-one","-two","-three","-four","-five","-six","-seven","-eight","-nine"),IF(VALUE(MID(TEXT(INT(Z20),REPT(0,12)),5,1))=0,CHOOSE(MID(TEXT(INT(Z20),REPT(0,12)),6,1)+1,"","one","two","three","four","five","six","seven","eight","nine"),"")),IF(VALUE(MID(TEXT(INT(Z20),REPT(0,12)),4,3))&gt;0," million ",""),CHOOSE(MID(TEXT(INT(Z20),REPT(0,12)),7,1)+1,"","one hundred ","two hundred ","three hundred ","four hundred ","five hundred ","six hundred ","seven hundred ","eight hundred ","nine hundred "),CHOOSE(MID(TEXT(INT(Z20),REPT(0,12)),8,1)+1,"",CHOOSE(MID(TEXT(INT(Z20),REPT(0,12)),9,1)+1,"ten","eleven","twelve","thirteen","fourteen","fifteen","sixteen","seventeen","eighteen","nineteen"),"twenty","thirty","forty","fifty","sixty","seventy","eighty","ninety"),IF(VALUE(MID(TEXT(INT(Z20),REPT(0,12)),8,1))&gt;1,CHOOSE(MID(TEXT(INT(Z20),REPT(0,12)),9,1)+1,"","-one","-two","-three","-four","-five","-six","-seven","-eight","-nine"),IF(VALUE(MID(TEXT(INT(Z20),REPT(0,12)),8,1))=0,CHOOSE(MID(TEXT(INT(Z20),REPT(0,12)),9,1)+1,"","one","two","three","four","five","six","seven","eight","nine"),"")),IF(VALUE(MID(TEXT(INT(Z20),REPT(0,12)),7,3))," thousand ",""),CHOOSE(MID(TEXT(INT(Z20),REPT(0,12)),10,1)+1,"","one hundred ","two hundred ","three hundred ","four hundred ","five hundred ","six hundred ","seven hundred ","eight hundred ","nine hundred "),CHOOSE(MID(TEXT(INT(Z20),REPT(0,12)),11,1)+1,"",CHOOSE(MID(TEXT(INT(Z20),REPT(0,12)),12,1)+1,"ten","eleven","twelve","thirteen","fourteen","fifteen","sixteen","seventeen","eighteen","nineteen"),"twenty","thirty","forty","fifty","sixty","seventy","eighty","ninety"),IF(VALUE(MID(TEXT(INT(Z20),REPT(0,12)),11,1))&gt;1,CHOOSE(MID(TEXT(INT(Z20),REPT(0,12)),12,1)+1,"","-one","-two","-three","-four","-five","-six","-seven","-eight","-nine"),IF(VALUE(MID(TEXT(INT(Z20),REPT(0,12)),11,1))=0,CHOOSE(MID(TEXT(INT(Z20),REPT(0,12)),12,1)+1,"","one","two","three","four","five","six","seven","eight","nine"),""))),"  "," ")&amp;IF(FLOOR(Z20,1)&gt;1," Rupees"," Rupees"))&amp;IF(ISERROR(FIND(".",Z20,1)),""," and "&amp;PROPER(IF(LEN(LEFT(TRIM(MID(SUBSTITUTE('[1]16 NO.'!$B$62,".",REPT(" ",255)),255,200)),2))=1,CHOOSE(1*LEFT(TRIM(MID(SUBSTITUTE('[1]16 NO.'!$B$62,".",REPT(" ",255)),255,200)),2),"ten","twenty","thirty","forty","fifty","sixty","seventy","eighty","ninety")&amp;" Paise","")&amp;CONCATENATE(CHOOSE(MID(TEXT(INT(LEFT(TRIM(MID(SUBSTITUTE('[1]16 NO.'!$B$62,".",REPT(" ",255)),255,200)),2)),REPT(0,12)),11,1)+1,"",CHOOSE(MID(TEXT(INT(LEFT(TRIM(MID(SUBSTITUTE('[1]16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",255)),255,200)),2)),REPT(0,12)),12,1)+1,"ten","eleven","twelve","thirteen","fourteen","fifteen","sixteen","seventeen","eighteen","nineteen"),"twenty","thirty","forty","fifty","sixty","seventy","eighty","ninety"),IF(VALUE(MID(TEXT(INT(LEFT(TRIM(MID(SUBSTITUTE('[1]16 NO.'!$B$62,".",REPT(" ",255)),255,200)),2)),REPT(0,12)),11,1))&gt;1,CHOOSE(MID(TEXT(INT(LEFT(TRIM(MID(SUBSTITUTE('[1]16 NO.'!$B$62,".",REPT(" ",255)),255,200)),2)),REPT(0,12)),12,1)+1,"","-one","-two","-three","-four","-five","-six","-seven","-eight","-nine")&amp;" Paise",IF(LEFT(TRIM(MID(SUBSTITUTE('[1]16 NO.'!$B$62,".",REPT(" ",255)),255,200)),2)="01","one Paise",IF(LEFT(TRIM(MID(SUBSTITUTE('[1]16 NO.'!$B$62,".",REPT(" ",255)),255,200)),1)="0",CHOOSE(MID(TEXT(INT(LEFT(TRIM(MID(SUBSTITUTE('[1]16 NO.'!$B$62,".",REPT(" ",255)),255,200)),2)),REPT(0,12)),12,1)+1,"","one","two","three","four","five","six","seven","eight","nine")&amp;" Paise","")))))))</f>
        <v>Eighty-One Thousand One Hundred Ten Rupees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1"/>
      <c r="AD21" s="155"/>
      <c r="AE21" s="156"/>
      <c r="AF21" s="156"/>
      <c r="AG21" s="156"/>
      <c r="AH21" s="156"/>
      <c r="AI21" s="155"/>
      <c r="AK21" s="148"/>
      <c r="AM21" s="148"/>
      <c r="AN21" s="148" t="str">
        <f t="shared" si="26"/>
        <v/>
      </c>
      <c r="AO21" s="148" t="str">
        <f t="shared" si="27"/>
        <v/>
      </c>
      <c r="AP21" s="145" t="str">
        <f t="shared" si="39"/>
        <v/>
      </c>
      <c r="AQ21" s="145" t="str">
        <f t="shared" si="28"/>
        <v/>
      </c>
      <c r="AR21" s="145" t="str">
        <f t="shared" si="29"/>
        <v/>
      </c>
      <c r="AT21" s="145" t="str">
        <f t="shared" si="38"/>
        <v/>
      </c>
      <c r="AU21" s="145" t="str">
        <f t="shared" si="30"/>
        <v/>
      </c>
      <c r="AV21" s="145" t="str">
        <f t="shared" si="31"/>
        <v/>
      </c>
    </row>
    <row r="22" spans="8:8" s="145" ht="19.5" customFormat="1" customHeight="1">
      <c r="A22" s="157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62"/>
      <c r="V22" s="162"/>
      <c r="W22" s="162"/>
      <c r="X22" s="162"/>
      <c r="Y22" s="162"/>
      <c r="Z22" s="162"/>
      <c r="AA22" s="162"/>
      <c r="AB22" s="161"/>
      <c r="AD22" s="155"/>
      <c r="AE22" s="156"/>
      <c r="AF22" s="156"/>
      <c r="AG22" s="156"/>
      <c r="AH22" s="156"/>
      <c r="AI22" s="155"/>
      <c r="AK22" s="148"/>
      <c r="AM22" s="148"/>
      <c r="AN22" s="148" t="str">
        <f t="shared" si="26"/>
        <v/>
      </c>
      <c r="AO22" s="148" t="str">
        <f t="shared" si="27"/>
        <v/>
      </c>
      <c r="AP22" s="145" t="str">
        <f t="shared" si="39"/>
        <v/>
      </c>
      <c r="AQ22" s="145" t="str">
        <f t="shared" si="28"/>
        <v/>
      </c>
      <c r="AR22" s="145" t="str">
        <f t="shared" si="29"/>
        <v/>
      </c>
      <c r="AT22" s="145" t="str">
        <f t="shared" si="38"/>
        <v/>
      </c>
      <c r="AU22" s="145" t="str">
        <f t="shared" si="30"/>
        <v/>
      </c>
      <c r="AV22" s="145" t="str">
        <f t="shared" si="31"/>
        <v/>
      </c>
    </row>
    <row r="23" spans="8:8" s="145" ht="21.0" customFormat="1" customHeight="1">
      <c r="A23" s="163"/>
      <c r="B23" s="164" t="s">
        <v>92</v>
      </c>
      <c r="C23" s="165"/>
      <c r="D23" s="165"/>
      <c r="E23" s="165"/>
      <c r="F23" s="165"/>
      <c r="G23" s="165"/>
      <c r="H23" s="91"/>
      <c r="I23" s="166" t="s">
        <v>93</v>
      </c>
      <c r="J23" s="167"/>
      <c r="K23" s="167"/>
      <c r="L23" s="158"/>
      <c r="M23" s="158"/>
      <c r="N23" s="158"/>
      <c r="O23" s="158"/>
      <c r="P23" s="158"/>
      <c r="Q23" s="158"/>
      <c r="R23" s="158"/>
      <c r="S23" s="158"/>
      <c r="T23" s="158"/>
      <c r="U23" s="168"/>
      <c r="V23" s="168"/>
      <c r="W23" s="168"/>
      <c r="X23" s="168"/>
      <c r="Y23" s="168"/>
      <c r="Z23" s="168"/>
      <c r="AA23" s="168"/>
      <c r="AB23" s="161"/>
      <c r="AD23" s="155"/>
      <c r="AE23" s="156"/>
      <c r="AF23" s="156"/>
      <c r="AG23" s="156"/>
      <c r="AH23" s="156"/>
      <c r="AI23" s="155"/>
      <c r="AK23" s="148"/>
      <c r="AM23" s="148"/>
      <c r="AN23" s="148"/>
      <c r="AO23" s="148"/>
      <c r="AP23" s="145" t="str">
        <f t="shared" si="39"/>
        <v/>
      </c>
    </row>
    <row r="24" spans="8:8" s="145" ht="20.25" customFormat="1" customHeight="1">
      <c r="A24" s="163"/>
      <c r="B24" s="169" t="s">
        <v>94</v>
      </c>
      <c r="C24" s="169"/>
      <c r="D24" s="169"/>
      <c r="E24" s="169"/>
      <c r="F24" s="169"/>
      <c r="G24" s="169"/>
      <c r="H24" s="169"/>
      <c r="I24" s="170"/>
      <c r="J24" s="1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71"/>
      <c r="AA24" s="161"/>
      <c r="AB24" s="161"/>
      <c r="AD24" s="155"/>
      <c r="AE24" s="156"/>
      <c r="AF24" s="156"/>
      <c r="AG24" s="156"/>
      <c r="AH24" s="156"/>
      <c r="AI24" s="155"/>
      <c r="AK24" s="148"/>
      <c r="AM24" s="148"/>
      <c r="AN24" s="148"/>
      <c r="AO24" s="148"/>
    </row>
    <row r="25" spans="8:8" s="145" ht="17.1" customFormat="1" customHeight="1">
      <c r="A25" s="172">
        <v>1.0</v>
      </c>
      <c r="B25" s="173" t="s">
        <v>95</v>
      </c>
      <c r="C25" s="173"/>
      <c r="D25" s="173"/>
      <c r="E25" s="173"/>
      <c r="F25" s="173"/>
      <c r="G25" s="173"/>
      <c r="H25" s="91"/>
      <c r="I25" s="163"/>
      <c r="J25" s="1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 t="str">
        <f>IF(AND(E4=""),"",CONCATENATE("( ",Master!D7," ) "))</f>
        <v>( USHA PALIYA ) </v>
      </c>
      <c r="V25" s="162"/>
      <c r="W25" s="162"/>
      <c r="X25" s="162"/>
      <c r="Y25" s="162"/>
      <c r="Z25" s="162"/>
      <c r="AA25" s="162"/>
      <c r="AB25" s="161"/>
      <c r="AD25" s="155"/>
      <c r="AE25" s="156"/>
      <c r="AF25" s="156"/>
      <c r="AG25" s="156"/>
      <c r="AH25" s="156"/>
      <c r="AI25" s="155"/>
      <c r="AK25" s="148"/>
      <c r="AM25" s="148"/>
      <c r="AN25" s="148"/>
      <c r="AO25" s="148"/>
    </row>
    <row r="26" spans="8:8" s="145" ht="17.1" customFormat="1" customHeight="1">
      <c r="A26" s="174">
        <v>2.0</v>
      </c>
      <c r="B26" s="175" t="s">
        <v>96</v>
      </c>
      <c r="C26" s="175"/>
      <c r="D26" s="175"/>
      <c r="E26" s="175"/>
      <c r="F26" s="176" t="str">
        <f>IF(AND(E4=""),"",CONCATENATE(E3,",","  ",N3))</f>
        <v>SHRI RAM,  अध्यापक  तृतीय श्रेणी लेवल - 1 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58"/>
      <c r="Q26" s="158"/>
      <c r="R26" s="177"/>
      <c r="S26" s="158"/>
      <c r="T26" s="158"/>
      <c r="U26" s="168" t="s">
        <v>91</v>
      </c>
      <c r="V26" s="168"/>
      <c r="W26" s="168"/>
      <c r="X26" s="168"/>
      <c r="Y26" s="168"/>
      <c r="Z26" s="168"/>
      <c r="AA26" s="168"/>
      <c r="AB26" s="161"/>
      <c r="AD26" s="155"/>
      <c r="AE26" s="156"/>
      <c r="AF26" s="156"/>
      <c r="AG26" s="156"/>
      <c r="AH26" s="156"/>
      <c r="AI26" s="155"/>
      <c r="AK26" s="148"/>
      <c r="AM26" s="148"/>
      <c r="AN26" s="148"/>
      <c r="AO26" s="148"/>
    </row>
    <row r="27" spans="8:8" s="145" ht="21.0" customFormat="1" customHeight="1">
      <c r="A27" s="172">
        <v>3.0</v>
      </c>
      <c r="B27" s="175" t="s">
        <v>97</v>
      </c>
      <c r="C27" s="175"/>
      <c r="D27" s="178"/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8"/>
      <c r="Q27" s="158"/>
      <c r="R27" s="158"/>
      <c r="S27" s="158"/>
      <c r="T27" s="158"/>
      <c r="U27" s="180" t="str">
        <f>IF(Master!D4="","",Master!D4)</f>
        <v>Mahtma Gandhi Government School (English Medium) Bar, PALI</v>
      </c>
      <c r="V27" s="180"/>
      <c r="W27" s="180"/>
      <c r="X27" s="180"/>
      <c r="Y27" s="180"/>
      <c r="Z27" s="180"/>
      <c r="AA27" s="180"/>
      <c r="AB27" s="161"/>
      <c r="AD27" s="155"/>
      <c r="AE27" s="156"/>
      <c r="AF27" s="156"/>
      <c r="AG27" s="156"/>
      <c r="AH27" s="156"/>
      <c r="AI27" s="155"/>
      <c r="AK27" s="148"/>
      <c r="AM27" s="148"/>
      <c r="AN27" s="148"/>
      <c r="AO27" s="148"/>
    </row>
    <row r="28" spans="8:8" s="145" ht="20.25" customFormat="1" customHeight="1">
      <c r="A28" s="172"/>
      <c r="B28" s="181"/>
      <c r="C28" s="181"/>
      <c r="D28" s="178"/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8"/>
      <c r="Q28" s="158"/>
      <c r="R28" s="158"/>
      <c r="S28" s="158"/>
      <c r="T28" s="158"/>
      <c r="U28" s="180"/>
      <c r="V28" s="180"/>
      <c r="W28" s="180"/>
      <c r="X28" s="180"/>
      <c r="Y28" s="180"/>
      <c r="Z28" s="180"/>
      <c r="AA28" s="180"/>
      <c r="AB28" s="161"/>
      <c r="AD28" s="155"/>
      <c r="AE28" s="156"/>
      <c r="AF28" s="156"/>
      <c r="AG28" s="156"/>
      <c r="AH28" s="156"/>
      <c r="AI28" s="155"/>
      <c r="AK28" s="148"/>
      <c r="AM28" s="148"/>
      <c r="AN28" s="148"/>
      <c r="AO28" s="148"/>
    </row>
    <row r="29" spans="8:8" s="145" ht="17.1" customFormat="1" customHeight="1">
      <c r="A29" s="172"/>
      <c r="B29" s="175"/>
      <c r="C29" s="175"/>
      <c r="D29" s="182"/>
      <c r="E29" s="182"/>
      <c r="F29" s="163"/>
      <c r="G29" s="163"/>
      <c r="H29" s="183"/>
      <c r="I29" s="184"/>
      <c r="J29" s="1"/>
      <c r="K29" s="185" t="s">
        <v>19</v>
      </c>
      <c r="L29" s="185"/>
      <c r="M29" s="185"/>
      <c r="N29" s="185"/>
      <c r="O29" s="185"/>
      <c r="P29" s="185"/>
      <c r="Q29" s="185"/>
      <c r="R29" s="185"/>
      <c r="S29" s="186"/>
      <c r="T29" s="185"/>
      <c r="U29" s="185"/>
      <c r="V29" s="185"/>
      <c r="W29" s="185"/>
      <c r="X29" s="185"/>
      <c r="Y29" s="185"/>
      <c r="Z29" s="187"/>
      <c r="AA29" s="185"/>
      <c r="AB29" s="185"/>
      <c r="AD29" s="156"/>
      <c r="AE29" s="156"/>
      <c r="AF29" s="156"/>
      <c r="AG29" s="156"/>
      <c r="AH29" s="156"/>
      <c r="AI29" s="156"/>
    </row>
    <row r="30" spans="8:8" s="145" customFormat="1">
      <c r="B30" s="102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8:8" s="145" customFormat="1">
      <c r="B31" s="102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8:8" s="145" customFormat="1">
      <c r="B32" s="10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8:8" s="145" customFormat="1">
      <c r="B33" s="102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8:8" s="145" customFormat="1">
      <c r="B34" s="102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8:8" s="145" customFormat="1">
      <c r="B35" s="102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8:8" s="145" customFormat="1">
      <c r="B36" s="102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8:8" s="145" customFormat="1">
      <c r="B37" s="102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8:8" s="145" customFormat="1"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8:8" s="145" customFormat="1">
      <c r="B39" s="102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8:8" s="145" customFormat="1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1"/>
      <c r="Z40" s="101"/>
      <c r="AA40" s="101"/>
      <c r="AB40" s="101"/>
    </row>
    <row r="41" spans="8:8" s="145" customFormat="1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1"/>
      <c r="Z41" s="101"/>
      <c r="AA41" s="101"/>
      <c r="AB41" s="101"/>
    </row>
    <row r="42" spans="8:8" s="145" customFormat="1"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1"/>
      <c r="Z42" s="101"/>
      <c r="AA42" s="101"/>
      <c r="AB42" s="101"/>
    </row>
    <row r="43" spans="8:8" s="145" customFormat="1"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1"/>
      <c r="Z43" s="101"/>
      <c r="AA43" s="101"/>
      <c r="AB43" s="101"/>
    </row>
    <row r="44" spans="8:8" s="145" customFormat="1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1"/>
      <c r="Z44" s="101"/>
      <c r="AA44" s="101"/>
      <c r="AB44" s="101"/>
    </row>
    <row r="45" spans="8:8" s="145" customFormat="1"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1"/>
      <c r="Z45" s="101"/>
      <c r="AA45" s="101"/>
      <c r="AB45" s="101"/>
    </row>
    <row r="46" spans="8:8" s="145" customFormat="1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1"/>
      <c r="Z46" s="101"/>
      <c r="AA46" s="101"/>
      <c r="AB46" s="101"/>
    </row>
    <row r="47" spans="8:8" s="145" customFormat="1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1"/>
      <c r="Z47" s="101"/>
      <c r="AA47" s="101"/>
      <c r="AB47" s="101"/>
    </row>
    <row r="48" spans="8:8" s="145" customFormat="1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1"/>
      <c r="Z48" s="101"/>
      <c r="AA48" s="101"/>
      <c r="AB48" s="101"/>
    </row>
    <row r="49" spans="8:8" s="145" customFormat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1"/>
      <c r="Z49" s="101"/>
      <c r="AA49" s="101"/>
      <c r="AB49" s="101"/>
    </row>
    <row r="50" spans="8:8" s="145" customFormat="1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1"/>
      <c r="Z50" s="101"/>
      <c r="AA50" s="101"/>
      <c r="AB50" s="101"/>
    </row>
    <row r="51" spans="8:8" s="145" customFormat="1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1"/>
      <c r="Z51" s="101"/>
      <c r="AA51" s="101"/>
      <c r="AB51" s="101"/>
    </row>
    <row r="52" spans="8:8" s="145" customFormat="1"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1"/>
      <c r="Z52" s="101"/>
      <c r="AA52" s="101"/>
      <c r="AB52" s="101"/>
    </row>
  </sheetData>
  <sheetProtection password="fe3b" sheet="1" objects="1" scenarios="1" formatColumns="0" formatRows="0"/>
  <mergeCells count="47">
    <mergeCell ref="AI20:AI29"/>
    <mergeCell ref="B24:H24"/>
    <mergeCell ref="B27:C27"/>
    <mergeCell ref="G21:H21"/>
    <mergeCell ref="I21:AA21"/>
    <mergeCell ref="U22:AA22"/>
    <mergeCell ref="B26:E26"/>
    <mergeCell ref="B25:G25"/>
    <mergeCell ref="X3:Z3"/>
    <mergeCell ref="G6:J6"/>
    <mergeCell ref="B3:D3"/>
    <mergeCell ref="AA3:AB3"/>
    <mergeCell ref="W4:AB4"/>
    <mergeCell ref="B6:B7"/>
    <mergeCell ref="U6:W6"/>
    <mergeCell ref="X6:X7"/>
    <mergeCell ref="AA6:AA7"/>
    <mergeCell ref="G4:L4"/>
    <mergeCell ref="Y6:Y7"/>
    <mergeCell ref="M4:O4"/>
    <mergeCell ref="Q4:S4"/>
    <mergeCell ref="T4:V4"/>
    <mergeCell ref="AB6:AB7"/>
    <mergeCell ref="B2:AB2"/>
    <mergeCell ref="A6:A7"/>
    <mergeCell ref="E3:K3"/>
    <mergeCell ref="R6:T6"/>
    <mergeCell ref="A20:B20"/>
    <mergeCell ref="AD20:AH29"/>
    <mergeCell ref="C6:F6"/>
    <mergeCell ref="S3:U3"/>
    <mergeCell ref="L3:M3"/>
    <mergeCell ref="N3:R3"/>
    <mergeCell ref="O6:Q6"/>
    <mergeCell ref="K6:N6"/>
    <mergeCell ref="B29:C29"/>
    <mergeCell ref="U23:AA23"/>
    <mergeCell ref="J23:K23"/>
    <mergeCell ref="U27:AA28"/>
    <mergeCell ref="U26:AA26"/>
    <mergeCell ref="U25:AA25"/>
    <mergeCell ref="C23:G23"/>
    <mergeCell ref="F26:O26"/>
    <mergeCell ref="B4:D4"/>
    <mergeCell ref="Z6:Z7"/>
    <mergeCell ref="V3:W3"/>
    <mergeCell ref="B1:AB1"/>
  </mergeCells>
  <conditionalFormatting sqref="A8:A19">
    <cfRule type="cellIs" operator="equal" priority="1" dxfId="3">
      <formula>0</formula>
    </cfRule>
  </conditionalFormatting>
  <pageMargins left="0.7" right="0.4" top="0.5" bottom="0.5" header="0.3" footer="0.3"/>
  <pageSetup paperSize="9" scale="73" orientation="landscape" blackAndWhite="1"/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974706"/>
    <pageSetUpPr fitToPage="1"/>
  </sheetPr>
  <dimension ref="A1:L37"/>
  <sheetViews>
    <sheetView workbookViewId="0" zoomScale="105">
      <selection activeCell="D13" sqref="D13"/>
    </sheetView>
  </sheetViews>
  <sheetFormatPr defaultRowHeight="15.0" defaultColWidth="10"/>
  <cols>
    <col min="1" max="1" customWidth="1" width="4.125" style="66"/>
    <col min="2" max="2" customWidth="1" width="24.375" style="66"/>
    <col min="3" max="3" customWidth="1" width="12.375" style="66"/>
    <col min="4" max="4" customWidth="1" width="17.625" style="66"/>
    <col min="5" max="5" customWidth="1" width="11.375" style="66"/>
    <col min="6" max="6" customWidth="1" width="10.5" style="66"/>
    <col min="7" max="7" customWidth="1" width="11.5" style="66"/>
    <col min="8" max="8" customWidth="1" width="10.625" style="66"/>
    <col min="9" max="9" customWidth="1" width="16.25" style="66"/>
    <col min="10" max="10" customWidth="1" width="8.25" style="66"/>
    <col min="11" max="11" customWidth="1" width="29.625" style="188"/>
    <col min="12" max="16384" customWidth="0" width="9.0" style="66"/>
  </cols>
  <sheetData>
    <row r="1" spans="8:8" ht="30.0" customHeight="1">
      <c r="A1" s="189" t="s">
        <v>124</v>
      </c>
      <c r="B1" s="190"/>
      <c r="C1" s="190"/>
      <c r="D1" s="190"/>
      <c r="E1" s="190"/>
      <c r="F1" s="190"/>
      <c r="G1" s="190"/>
      <c r="H1" s="190"/>
      <c r="I1" s="191"/>
    </row>
    <row r="2" spans="8:8" s="192" ht="26.25" customFormat="1" customHeight="1">
      <c r="A2" s="193" t="s">
        <v>125</v>
      </c>
      <c r="B2" s="194"/>
      <c r="C2" s="194"/>
      <c r="D2" s="194"/>
      <c r="E2" s="194"/>
      <c r="F2" s="194"/>
      <c r="G2" s="194"/>
      <c r="H2" s="195" t="s">
        <v>33</v>
      </c>
      <c r="I2" s="196"/>
      <c r="K2" s="197"/>
    </row>
    <row r="3" spans="8:8" ht="28.5" customHeight="1">
      <c r="A3" s="198" t="s">
        <v>23</v>
      </c>
      <c r="B3" s="199"/>
      <c r="C3" s="199"/>
      <c r="D3" s="199"/>
      <c r="E3" s="199"/>
      <c r="F3" s="199"/>
      <c r="G3" s="199"/>
      <c r="H3" s="199"/>
      <c r="I3" s="200"/>
    </row>
    <row r="4" spans="8:8" ht="104.25" customHeight="1">
      <c r="A4" s="201" t="s">
        <v>126</v>
      </c>
      <c r="B4" s="202"/>
      <c r="C4" s="202"/>
      <c r="D4" s="202"/>
      <c r="E4" s="202"/>
      <c r="F4" s="202"/>
      <c r="G4" s="202"/>
      <c r="H4" s="202"/>
      <c r="I4" s="203"/>
      <c r="K4" s="204"/>
    </row>
    <row r="5" spans="8:8" ht="66.95" customHeight="1">
      <c r="A5" s="205" t="s">
        <v>127</v>
      </c>
      <c r="B5" s="206" t="s">
        <v>128</v>
      </c>
      <c r="C5" s="206" t="s">
        <v>129</v>
      </c>
      <c r="D5" s="206" t="s">
        <v>130</v>
      </c>
      <c r="E5" s="206" t="s">
        <v>131</v>
      </c>
      <c r="F5" s="206" t="s">
        <v>132</v>
      </c>
      <c r="G5" s="206" t="s">
        <v>133</v>
      </c>
      <c r="H5" s="206" t="s">
        <v>134</v>
      </c>
      <c r="I5" s="207" t="s">
        <v>135</v>
      </c>
      <c r="K5" s="208"/>
    </row>
    <row r="6" spans="8:8">
      <c r="A6" s="209">
        <v>1.0</v>
      </c>
      <c r="B6" s="210">
        <v>2.0</v>
      </c>
      <c r="C6" s="210">
        <v>3.0</v>
      </c>
      <c r="D6" s="210">
        <v>4.0</v>
      </c>
      <c r="E6" s="210">
        <v>5.0</v>
      </c>
      <c r="F6" s="206">
        <v>6.0</v>
      </c>
      <c r="G6" s="206">
        <v>7.0</v>
      </c>
      <c r="H6" s="206">
        <v>8.0</v>
      </c>
      <c r="I6" s="207">
        <v>9.0</v>
      </c>
      <c r="K6" s="208"/>
    </row>
    <row r="7" spans="8:8" ht="21.0" customHeight="1">
      <c r="A7" s="211">
        <f>IF(B7="","",ROW()-6)</f>
        <v>1.0</v>
      </c>
      <c r="B7" s="212" t="s">
        <v>136</v>
      </c>
      <c r="C7" s="212" t="s">
        <v>137</v>
      </c>
      <c r="D7" s="213" t="s">
        <v>138</v>
      </c>
      <c r="E7" s="214">
        <v>44037.0</v>
      </c>
      <c r="F7" s="214">
        <v>39653.0</v>
      </c>
      <c r="G7" s="214">
        <v>44037.0</v>
      </c>
      <c r="H7" s="214">
        <v>44044.0</v>
      </c>
      <c r="I7" s="215" t="s">
        <v>139</v>
      </c>
      <c r="K7" s="216"/>
    </row>
    <row r="8" spans="8:8" ht="21.0" customHeight="1">
      <c r="A8" s="211">
        <f t="shared" si="0" ref="A8:A24">IF(B8="","",ROW()-6)</f>
        <v>2.0</v>
      </c>
      <c r="B8" s="212" t="s">
        <v>140</v>
      </c>
      <c r="C8" s="212" t="s">
        <v>137</v>
      </c>
      <c r="D8" s="213" t="s">
        <v>138</v>
      </c>
      <c r="E8" s="214">
        <v>44038.0</v>
      </c>
      <c r="F8" s="214">
        <v>39654.0</v>
      </c>
      <c r="G8" s="214">
        <v>44038.0</v>
      </c>
      <c r="H8" s="214">
        <v>44044.0</v>
      </c>
      <c r="I8" s="215" t="s">
        <v>139</v>
      </c>
      <c r="K8" s="216"/>
    </row>
    <row r="9" spans="8:8" ht="21.0" customHeight="1">
      <c r="A9" s="211">
        <f t="shared" si="0"/>
        <v>3.0</v>
      </c>
      <c r="B9" s="212" t="s">
        <v>141</v>
      </c>
      <c r="C9" s="212" t="s">
        <v>137</v>
      </c>
      <c r="D9" s="213" t="s">
        <v>138</v>
      </c>
      <c r="E9" s="214">
        <v>44039.0</v>
      </c>
      <c r="F9" s="214">
        <v>39655.0</v>
      </c>
      <c r="G9" s="214">
        <v>44039.0</v>
      </c>
      <c r="H9" s="214">
        <v>44044.0</v>
      </c>
      <c r="I9" s="215" t="s">
        <v>139</v>
      </c>
      <c r="K9" s="216"/>
    </row>
    <row r="10" spans="8:8" ht="21.0" customHeight="1">
      <c r="A10" s="211">
        <f t="shared" si="0"/>
        <v>4.0</v>
      </c>
      <c r="B10" s="212" t="s">
        <v>142</v>
      </c>
      <c r="C10" s="212" t="s">
        <v>137</v>
      </c>
      <c r="D10" s="213" t="s">
        <v>138</v>
      </c>
      <c r="E10" s="214">
        <v>44040.0</v>
      </c>
      <c r="F10" s="214">
        <v>39656.0</v>
      </c>
      <c r="G10" s="214">
        <v>44040.0</v>
      </c>
      <c r="H10" s="214">
        <v>44044.0</v>
      </c>
      <c r="I10" s="215" t="s">
        <v>139</v>
      </c>
      <c r="K10" s="204"/>
    </row>
    <row r="11" spans="8:8" ht="21.0" customHeight="1">
      <c r="A11" s="211" t="str">
        <f t="shared" si="0"/>
        <v/>
      </c>
      <c r="B11" s="212"/>
      <c r="C11" s="212" t="s">
        <v>137</v>
      </c>
      <c r="D11" s="213" t="s">
        <v>138</v>
      </c>
      <c r="E11" s="214">
        <v>44041.0</v>
      </c>
      <c r="F11" s="214">
        <v>39657.0</v>
      </c>
      <c r="G11" s="214">
        <v>44041.0</v>
      </c>
      <c r="H11" s="214">
        <v>44044.0</v>
      </c>
      <c r="I11" s="215" t="s">
        <v>139</v>
      </c>
    </row>
    <row r="12" spans="8:8" ht="21.0" customHeight="1">
      <c r="A12" s="211" t="str">
        <f t="shared" si="0"/>
        <v/>
      </c>
      <c r="B12" s="212"/>
      <c r="C12" s="212"/>
      <c r="D12" s="213" t="s">
        <v>143</v>
      </c>
      <c r="E12" s="214"/>
      <c r="F12" s="214"/>
      <c r="G12" s="214"/>
      <c r="H12" s="214"/>
      <c r="I12" s="215"/>
    </row>
    <row r="13" spans="8:8" ht="21.0" customHeight="1">
      <c r="A13" s="211" t="str">
        <f t="shared" si="0"/>
        <v/>
      </c>
      <c r="B13" s="212"/>
      <c r="C13" s="212"/>
      <c r="D13" s="213" t="s">
        <v>143</v>
      </c>
      <c r="E13" s="214"/>
      <c r="F13" s="214"/>
      <c r="G13" s="214"/>
      <c r="H13" s="214"/>
      <c r="I13" s="215"/>
    </row>
    <row r="14" spans="8:8" ht="21.0" customHeight="1">
      <c r="A14" s="211" t="str">
        <f t="shared" si="0"/>
        <v/>
      </c>
      <c r="B14" s="212"/>
      <c r="C14" s="212"/>
      <c r="D14" s="213" t="s">
        <v>143</v>
      </c>
      <c r="E14" s="214"/>
      <c r="F14" s="214"/>
      <c r="G14" s="214"/>
      <c r="H14" s="214"/>
      <c r="I14" s="215"/>
    </row>
    <row r="15" spans="8:8" ht="21.0" customHeight="1">
      <c r="A15" s="211" t="str">
        <f t="shared" si="0"/>
        <v/>
      </c>
      <c r="B15" s="212"/>
      <c r="C15" s="212"/>
      <c r="D15" s="213" t="s">
        <v>143</v>
      </c>
      <c r="E15" s="214"/>
      <c r="F15" s="214"/>
      <c r="G15" s="214"/>
      <c r="H15" s="214"/>
      <c r="I15" s="215"/>
    </row>
    <row r="16" spans="8:8" ht="21.0" customHeight="1">
      <c r="A16" s="211" t="str">
        <f t="shared" si="0"/>
        <v/>
      </c>
      <c r="B16" s="212"/>
      <c r="C16" s="212"/>
      <c r="D16" s="213" t="s">
        <v>143</v>
      </c>
      <c r="E16" s="214"/>
      <c r="F16" s="214"/>
      <c r="G16" s="214"/>
      <c r="H16" s="214"/>
      <c r="I16" s="215"/>
    </row>
    <row r="17" spans="8:8" ht="21.0" customHeight="1">
      <c r="A17" s="211" t="str">
        <f t="shared" si="0"/>
        <v/>
      </c>
      <c r="B17" s="212"/>
      <c r="C17" s="212"/>
      <c r="D17" s="213" t="s">
        <v>143</v>
      </c>
      <c r="E17" s="214"/>
      <c r="F17" s="214"/>
      <c r="G17" s="214"/>
      <c r="H17" s="214"/>
      <c r="I17" s="215"/>
    </row>
    <row r="18" spans="8:8" ht="21.0" customHeight="1">
      <c r="A18" s="211" t="str">
        <f t="shared" si="0"/>
        <v/>
      </c>
      <c r="B18" s="212"/>
      <c r="C18" s="212"/>
      <c r="D18" s="213" t="s">
        <v>143</v>
      </c>
      <c r="E18" s="214"/>
      <c r="F18" s="214"/>
      <c r="G18" s="214"/>
      <c r="H18" s="214"/>
      <c r="I18" s="215"/>
    </row>
    <row r="19" spans="8:8" ht="21.0" customHeight="1">
      <c r="A19" s="211" t="str">
        <f t="shared" si="0"/>
        <v/>
      </c>
      <c r="B19" s="212"/>
      <c r="C19" s="212"/>
      <c r="D19" s="213" t="s">
        <v>143</v>
      </c>
      <c r="E19" s="214"/>
      <c r="F19" s="214"/>
      <c r="G19" s="214"/>
      <c r="H19" s="214"/>
      <c r="I19" s="215"/>
    </row>
    <row r="20" spans="8:8" ht="21.0" customHeight="1">
      <c r="A20" s="211" t="str">
        <f t="shared" si="0"/>
        <v/>
      </c>
      <c r="B20" s="212"/>
      <c r="C20" s="212" t="s">
        <v>143</v>
      </c>
      <c r="D20" s="213" t="s">
        <v>143</v>
      </c>
      <c r="E20" s="214"/>
      <c r="F20" s="214"/>
      <c r="G20" s="214"/>
      <c r="H20" s="214"/>
      <c r="I20" s="215"/>
    </row>
    <row r="21" spans="8:8" ht="21.0" customHeight="1">
      <c r="A21" s="211" t="str">
        <f t="shared" si="0"/>
        <v/>
      </c>
      <c r="B21" s="212" t="s">
        <v>143</v>
      </c>
      <c r="C21" s="212" t="s">
        <v>143</v>
      </c>
      <c r="D21" s="213" t="s">
        <v>143</v>
      </c>
      <c r="E21" s="214"/>
      <c r="F21" s="214"/>
      <c r="G21" s="214"/>
      <c r="H21" s="214"/>
      <c r="I21" s="215"/>
    </row>
    <row r="22" spans="8:8" ht="21.0" customHeight="1">
      <c r="A22" s="211" t="str">
        <f t="shared" si="0"/>
        <v/>
      </c>
      <c r="B22" s="212" t="s">
        <v>143</v>
      </c>
      <c r="C22" s="212" t="s">
        <v>143</v>
      </c>
      <c r="D22" s="213" t="s">
        <v>143</v>
      </c>
      <c r="E22" s="214"/>
      <c r="F22" s="214"/>
      <c r="G22" s="214"/>
      <c r="H22" s="214"/>
      <c r="I22" s="215"/>
    </row>
    <row r="23" spans="8:8" ht="21.0" customHeight="1">
      <c r="A23" s="211" t="str">
        <f t="shared" si="0"/>
        <v/>
      </c>
      <c r="B23" s="212" t="s">
        <v>143</v>
      </c>
      <c r="C23" s="212" t="s">
        <v>143</v>
      </c>
      <c r="D23" s="213" t="s">
        <v>143</v>
      </c>
      <c r="E23" s="214"/>
      <c r="F23" s="214"/>
      <c r="G23" s="214"/>
      <c r="H23" s="214"/>
      <c r="I23" s="215"/>
    </row>
    <row r="24" spans="8:8" ht="21.0" customHeight="1">
      <c r="A24" s="211" t="str">
        <f t="shared" si="0"/>
        <v/>
      </c>
      <c r="B24" s="212"/>
      <c r="C24" s="212" t="s">
        <v>143</v>
      </c>
      <c r="D24" s="213" t="s">
        <v>143</v>
      </c>
      <c r="E24" s="214"/>
      <c r="F24" s="214"/>
      <c r="G24" s="214"/>
      <c r="H24" s="214"/>
      <c r="I24" s="215"/>
    </row>
    <row r="25" spans="8:8" ht="29.45" customHeight="1">
      <c r="A25" s="217"/>
      <c r="B25" s="218"/>
      <c r="C25" s="218"/>
      <c r="D25" s="218"/>
      <c r="E25" s="218"/>
      <c r="F25" s="218"/>
      <c r="G25" s="218"/>
      <c r="H25" s="218"/>
      <c r="I25" s="219"/>
    </row>
    <row r="26" spans="8:8" ht="18.75">
      <c r="A26" s="217"/>
      <c r="B26" s="218"/>
      <c r="C26" s="218"/>
      <c r="D26" s="220"/>
      <c r="E26" s="220"/>
      <c r="F26" s="220"/>
      <c r="G26" s="221" t="s">
        <v>144</v>
      </c>
      <c r="H26" s="221"/>
      <c r="I26" s="222"/>
    </row>
    <row r="27" spans="8:8" ht="18.75">
      <c r="A27" s="217"/>
      <c r="B27" s="218"/>
      <c r="C27" s="218"/>
      <c r="D27" s="220"/>
      <c r="E27" s="220"/>
      <c r="F27" s="220"/>
      <c r="G27" s="221" t="s">
        <v>145</v>
      </c>
      <c r="H27" s="221"/>
      <c r="I27" s="222"/>
    </row>
    <row r="28" spans="8:8" ht="18.75">
      <c r="A28" s="217"/>
      <c r="B28" s="218"/>
      <c r="C28" s="218"/>
      <c r="D28" s="220"/>
      <c r="E28" s="220"/>
      <c r="F28" s="220"/>
      <c r="G28" s="221" t="s">
        <v>39</v>
      </c>
      <c r="H28" s="221"/>
      <c r="I28" s="222"/>
    </row>
    <row r="29" spans="8:8" ht="18.75">
      <c r="A29" s="193" t="s">
        <v>125</v>
      </c>
      <c r="B29" s="223"/>
      <c r="C29" s="223"/>
      <c r="D29" s="223"/>
      <c r="E29" s="223"/>
      <c r="F29" s="223"/>
      <c r="G29" s="195" t="s">
        <v>33</v>
      </c>
      <c r="H29" s="224"/>
      <c r="I29" s="225"/>
    </row>
    <row r="30" spans="8:8">
      <c r="A30" s="217"/>
      <c r="B30" s="218"/>
      <c r="C30" s="218"/>
      <c r="D30" s="218"/>
      <c r="E30" s="218"/>
      <c r="F30" s="218"/>
      <c r="G30" s="218"/>
      <c r="H30" s="218"/>
      <c r="I30" s="219"/>
    </row>
    <row r="31" spans="8:8" ht="18.75">
      <c r="A31" s="226" t="s">
        <v>146</v>
      </c>
      <c r="B31" s="227"/>
      <c r="C31" s="228"/>
      <c r="D31" s="218"/>
      <c r="E31" s="218"/>
      <c r="F31" s="218"/>
      <c r="G31" s="218"/>
      <c r="H31" s="218"/>
      <c r="I31" s="219"/>
    </row>
    <row r="32" spans="8:8" ht="18.75">
      <c r="A32" s="229" t="s">
        <v>147</v>
      </c>
      <c r="B32" s="230"/>
      <c r="C32" s="228"/>
      <c r="D32" s="218"/>
      <c r="E32" s="218"/>
      <c r="F32" s="218"/>
      <c r="G32" s="218"/>
      <c r="H32" s="218"/>
      <c r="I32" s="219"/>
    </row>
    <row r="33" spans="8:8" ht="18.75">
      <c r="A33" s="229" t="s">
        <v>148</v>
      </c>
      <c r="B33" s="230"/>
      <c r="C33" s="230"/>
      <c r="D33" s="218"/>
      <c r="E33" s="218"/>
      <c r="F33" s="218"/>
      <c r="G33" s="218"/>
      <c r="H33" s="218"/>
      <c r="I33" s="219"/>
    </row>
    <row r="34" spans="8:8" ht="18.75">
      <c r="A34" s="229" t="s">
        <v>149</v>
      </c>
      <c r="B34" s="230"/>
      <c r="C34" s="228"/>
      <c r="D34" s="218"/>
      <c r="E34" s="218"/>
      <c r="F34" s="218"/>
      <c r="G34" s="221" t="s">
        <v>144</v>
      </c>
      <c r="H34" s="221"/>
      <c r="I34" s="222"/>
    </row>
    <row r="35" spans="8:8" ht="18.75">
      <c r="A35" s="229" t="s">
        <v>150</v>
      </c>
      <c r="B35" s="230"/>
      <c r="C35" s="228"/>
      <c r="D35" s="231"/>
      <c r="E35" s="231"/>
      <c r="F35" s="231"/>
      <c r="G35" s="221" t="s">
        <v>145</v>
      </c>
      <c r="H35" s="221"/>
      <c r="I35" s="222"/>
    </row>
    <row r="36" spans="8:8" ht="18.75">
      <c r="A36" s="232"/>
      <c r="B36" s="233"/>
      <c r="C36" s="233"/>
      <c r="D36" s="231"/>
      <c r="E36" s="231"/>
      <c r="F36" s="231"/>
      <c r="G36" s="221" t="s">
        <v>39</v>
      </c>
      <c r="H36" s="221"/>
      <c r="I36" s="222"/>
    </row>
    <row r="37" spans="8:8" ht="15.75">
      <c r="A37" s="234"/>
      <c r="B37" s="235"/>
      <c r="C37" s="235"/>
      <c r="D37" s="236"/>
      <c r="E37" s="236"/>
      <c r="F37" s="236"/>
      <c r="G37" s="236"/>
      <c r="H37" s="236"/>
      <c r="I37" s="237"/>
    </row>
  </sheetData>
  <mergeCells count="15">
    <mergeCell ref="G26:I26"/>
    <mergeCell ref="A32:B32"/>
    <mergeCell ref="G36:I36"/>
    <mergeCell ref="A1:I1"/>
    <mergeCell ref="A3:I3"/>
    <mergeCell ref="A4:I4"/>
    <mergeCell ref="A35:B35"/>
    <mergeCell ref="G28:I28"/>
    <mergeCell ref="G34:I34"/>
    <mergeCell ref="A33:C33"/>
    <mergeCell ref="H29:I29"/>
    <mergeCell ref="A31:B31"/>
    <mergeCell ref="G27:I27"/>
    <mergeCell ref="A34:B34"/>
    <mergeCell ref="G35:I35"/>
  </mergeCells>
  <dataValidations count="1">
    <dataValidation allowBlank="1" type="list" errorStyle="stop" showInputMessage="1" showErrorMessage="1" sqref="I7:I24">
      <formula1>"8% of Basic Pay,16% of Basic Pay"</formula1>
    </dataValidation>
  </dataValidations>
  <pageMargins left="0.7" right="0.45" top="0.5" bottom="0.5" header="0.3" footer="0.3"/>
  <pageSetup paperSize="9" scale="76"/>
  <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RMX2001</dc:creator>
  <dcterms:created xsi:type="dcterms:W3CDTF">2006-09-15T18:30:00Z</dcterms:created>
  <dcterms:modified xsi:type="dcterms:W3CDTF">2021-06-23T13:23:35Z</dcterms:modified>
</cp:coreProperties>
</file>