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never" defaultThemeVersion="124226"/>
  <bookViews>
    <workbookView xWindow="240" yWindow="110" windowWidth="14810" windowHeight="8010" tabRatio="604"/>
  </bookViews>
  <sheets>
    <sheet name="Instruction" sheetId="1" r:id="rId1"/>
    <sheet name="Master sheet" sheetId="2" r:id="rId2"/>
    <sheet name="Student DATA Entry" sheetId="3" r:id="rId3"/>
    <sheet name="Marks Entry" sheetId="4" r:id="rId4"/>
    <sheet name="Statement of Marks" sheetId="5" r:id="rId5"/>
    <sheet name="Teacher &amp; Cat. Wise Result" sheetId="6" r:id="rId6"/>
    <sheet name="Result Aggregate" sheetId="7" r:id="rId7"/>
    <sheet name="MARKSHEET" sheetId="9" r:id="rId8"/>
    <sheet name="Certificate" sheetId="10" r:id="rId9"/>
  </sheets>
  <externalReferences>
    <externalReference r:id="rId10"/>
    <externalReference r:id="rId11"/>
    <externalReference r:id="rId12"/>
  </externalReferences>
  <definedNames>
    <definedName name="MKPIC">INDEX('[1]Student DATA Entry'!$AQ$4:$AQ$103,MATCH([1]MARKSHEET!$N$4,'[1]Student DATA Entry'!$A$4:$A$103,0))</definedName>
    <definedName name="_xlnm.Print_Area" localSheetId="8">Certificate!$A$1:$J$33</definedName>
    <definedName name="_xlnm.Print_Area" localSheetId="7">MARKSHEET!$A$1:$Q$22</definedName>
    <definedName name="_xlnm.Print_Area" localSheetId="6">'Result Aggregate'!$A$1:$P$112</definedName>
    <definedName name="_xlnm.Print_Area" localSheetId="4">'Statement of Marks'!$A$1:$EO$117</definedName>
  </definedNames>
  <calcPr calcId="124519"/>
</workbook>
</file>

<file path=xl/calcChain.xml><?xml version="1.0" encoding="utf-8"?>
<calcChain xmlns="http://schemas.openxmlformats.org/spreadsheetml/2006/main">
  <c r="I8" i="4"/>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7"/>
  <c r="A1" l="1"/>
  <c r="A1" i="3"/>
  <c r="A2" i="9"/>
  <c r="H3"/>
  <c r="M21"/>
  <c r="E21"/>
  <c r="M20"/>
  <c r="E20"/>
  <c r="E19"/>
  <c r="B8" i="4" l="1"/>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7"/>
  <c r="A6" i="10"/>
  <c r="H29"/>
  <c r="C27"/>
  <c r="E20"/>
  <c r="H19"/>
  <c r="E27"/>
  <c r="A1" i="7"/>
  <c r="M111"/>
  <c r="J111"/>
  <c r="J109"/>
  <c r="J107"/>
  <c r="J105"/>
  <c r="J2"/>
  <c r="P2"/>
  <c r="A1" i="6"/>
  <c r="I20"/>
  <c r="N20"/>
  <c r="A18"/>
  <c r="A1" i="5"/>
  <c r="EH107"/>
  <c r="EH110"/>
  <c r="EH112"/>
  <c r="EH114"/>
  <c r="EH116"/>
  <c r="AQ1" i="4"/>
  <c r="AP1"/>
  <c r="J18" i="9" s="1"/>
  <c r="AO1" i="4"/>
  <c r="AN1"/>
  <c r="A18" i="9" s="1"/>
  <c r="DL114" i="5"/>
  <c r="DL113"/>
  <c r="DL112"/>
  <c r="DL111"/>
  <c r="DL110"/>
  <c r="DK114"/>
  <c r="DK113"/>
  <c r="DK112"/>
  <c r="DK111"/>
  <c r="DK110"/>
  <c r="DJ114"/>
  <c r="DJ113"/>
  <c r="DJ112"/>
  <c r="DJ111"/>
  <c r="DJ110"/>
  <c r="DL109"/>
  <c r="DK109"/>
  <c r="DJ109"/>
  <c r="N18" i="9"/>
  <c r="F18"/>
  <c r="DI7" i="5"/>
  <c r="DJ7"/>
  <c r="DK7"/>
  <c r="DL7"/>
  <c r="DI8"/>
  <c r="DJ8"/>
  <c r="DK8"/>
  <c r="DL8"/>
  <c r="DI9"/>
  <c r="DJ9"/>
  <c r="DK9"/>
  <c r="DL9"/>
  <c r="DI10"/>
  <c r="DI113" s="1"/>
  <c r="DJ10"/>
  <c r="DK10"/>
  <c r="DL10"/>
  <c r="DI11"/>
  <c r="DJ11"/>
  <c r="DK11"/>
  <c r="DL11"/>
  <c r="DI12"/>
  <c r="DJ12"/>
  <c r="DK12"/>
  <c r="DL12"/>
  <c r="DI13"/>
  <c r="DJ13"/>
  <c r="DK13"/>
  <c r="DL13"/>
  <c r="DI14"/>
  <c r="DJ14"/>
  <c r="DK14"/>
  <c r="DL14"/>
  <c r="DI15"/>
  <c r="DJ15"/>
  <c r="DK15"/>
  <c r="DL15"/>
  <c r="DI16"/>
  <c r="DJ16"/>
  <c r="DK16"/>
  <c r="DL16"/>
  <c r="DI17"/>
  <c r="DJ17"/>
  <c r="DK17"/>
  <c r="DL17"/>
  <c r="DI18"/>
  <c r="DJ18"/>
  <c r="DK18"/>
  <c r="DL18"/>
  <c r="DI19"/>
  <c r="DJ19"/>
  <c r="DK19"/>
  <c r="DL19"/>
  <c r="DI20"/>
  <c r="DJ20"/>
  <c r="DK20"/>
  <c r="DL20"/>
  <c r="DI21"/>
  <c r="DJ21"/>
  <c r="DK21"/>
  <c r="DL21"/>
  <c r="DI22"/>
  <c r="DJ22"/>
  <c r="DK22"/>
  <c r="DL22"/>
  <c r="DI23"/>
  <c r="DJ23"/>
  <c r="DK23"/>
  <c r="DL23"/>
  <c r="DI24"/>
  <c r="DJ24"/>
  <c r="DK24"/>
  <c r="DL24"/>
  <c r="DI25"/>
  <c r="DJ25"/>
  <c r="DK25"/>
  <c r="DL25"/>
  <c r="DI26"/>
  <c r="DJ26"/>
  <c r="DK26"/>
  <c r="DL26"/>
  <c r="DI27"/>
  <c r="DJ27"/>
  <c r="DK27"/>
  <c r="DL27"/>
  <c r="DI28"/>
  <c r="DJ28"/>
  <c r="DK28"/>
  <c r="DL28"/>
  <c r="DI29"/>
  <c r="DJ29"/>
  <c r="DK29"/>
  <c r="DL29"/>
  <c r="DI30"/>
  <c r="DJ30"/>
  <c r="DK30"/>
  <c r="DL30"/>
  <c r="DI31"/>
  <c r="DJ31"/>
  <c r="DK31"/>
  <c r="DL31"/>
  <c r="DI32"/>
  <c r="DJ32"/>
  <c r="DK32"/>
  <c r="DL32"/>
  <c r="DI33"/>
  <c r="DJ33"/>
  <c r="DK33"/>
  <c r="DL33"/>
  <c r="DI34"/>
  <c r="DJ34"/>
  <c r="DK34"/>
  <c r="DL34"/>
  <c r="DI35"/>
  <c r="DJ35"/>
  <c r="DK35"/>
  <c r="DL35"/>
  <c r="DI36"/>
  <c r="DJ36"/>
  <c r="DK36"/>
  <c r="DL36"/>
  <c r="DI37"/>
  <c r="DJ37"/>
  <c r="DK37"/>
  <c r="DL37"/>
  <c r="DI38"/>
  <c r="DJ38"/>
  <c r="DK38"/>
  <c r="DL38"/>
  <c r="DI39"/>
  <c r="DJ39"/>
  <c r="DK39"/>
  <c r="DL39"/>
  <c r="DI40"/>
  <c r="DJ40"/>
  <c r="DK40"/>
  <c r="DL40"/>
  <c r="DI41"/>
  <c r="DJ41"/>
  <c r="DK41"/>
  <c r="DL41"/>
  <c r="DI42"/>
  <c r="DJ42"/>
  <c r="DK42"/>
  <c r="DL42"/>
  <c r="DI43"/>
  <c r="DJ43"/>
  <c r="DK43"/>
  <c r="DL43"/>
  <c r="DI44"/>
  <c r="DJ44"/>
  <c r="DK44"/>
  <c r="DL44"/>
  <c r="DI45"/>
  <c r="DJ45"/>
  <c r="DK45"/>
  <c r="DL45"/>
  <c r="DI46"/>
  <c r="DJ46"/>
  <c r="DK46"/>
  <c r="DL46"/>
  <c r="DI47"/>
  <c r="DJ47"/>
  <c r="DK47"/>
  <c r="DL47"/>
  <c r="DI48"/>
  <c r="DJ48"/>
  <c r="DK48"/>
  <c r="DL48"/>
  <c r="DI49"/>
  <c r="DJ49"/>
  <c r="DK49"/>
  <c r="DL49"/>
  <c r="DI50"/>
  <c r="DJ50"/>
  <c r="DK50"/>
  <c r="DL50"/>
  <c r="DI51"/>
  <c r="DJ51"/>
  <c r="DK51"/>
  <c r="DL51"/>
  <c r="DI52"/>
  <c r="DJ52"/>
  <c r="DK52"/>
  <c r="DL52"/>
  <c r="DI53"/>
  <c r="DJ53"/>
  <c r="DK53"/>
  <c r="DL53"/>
  <c r="DI54"/>
  <c r="DJ54"/>
  <c r="DK54"/>
  <c r="DL54"/>
  <c r="DI55"/>
  <c r="DJ55"/>
  <c r="DK55"/>
  <c r="DL55"/>
  <c r="DI56"/>
  <c r="DJ56"/>
  <c r="DK56"/>
  <c r="DL56"/>
  <c r="DI57"/>
  <c r="DJ57"/>
  <c r="DK57"/>
  <c r="DL57"/>
  <c r="DI58"/>
  <c r="DJ58"/>
  <c r="DK58"/>
  <c r="DL58"/>
  <c r="DI59"/>
  <c r="DJ59"/>
  <c r="DK59"/>
  <c r="DL59"/>
  <c r="DI60"/>
  <c r="DJ60"/>
  <c r="DK60"/>
  <c r="DL60"/>
  <c r="DI61"/>
  <c r="DJ61"/>
  <c r="DK61"/>
  <c r="DL61"/>
  <c r="DI62"/>
  <c r="DJ62"/>
  <c r="DK62"/>
  <c r="DL62"/>
  <c r="DI63"/>
  <c r="DJ63"/>
  <c r="DK63"/>
  <c r="DL63"/>
  <c r="DI64"/>
  <c r="DJ64"/>
  <c r="DK64"/>
  <c r="DL64"/>
  <c r="DI65"/>
  <c r="DJ65"/>
  <c r="DK65"/>
  <c r="DL65"/>
  <c r="DI66"/>
  <c r="DJ66"/>
  <c r="DK66"/>
  <c r="DL66"/>
  <c r="DI67"/>
  <c r="DJ67"/>
  <c r="DK67"/>
  <c r="DL67"/>
  <c r="DI68"/>
  <c r="DJ68"/>
  <c r="DK68"/>
  <c r="DL68"/>
  <c r="DI69"/>
  <c r="DJ69"/>
  <c r="DK69"/>
  <c r="DL69"/>
  <c r="DI70"/>
  <c r="DJ70"/>
  <c r="DK70"/>
  <c r="DL70"/>
  <c r="DI71"/>
  <c r="DJ71"/>
  <c r="DK71"/>
  <c r="DL71"/>
  <c r="DI72"/>
  <c r="DJ72"/>
  <c r="DK72"/>
  <c r="DL72"/>
  <c r="DI73"/>
  <c r="DJ73"/>
  <c r="DK73"/>
  <c r="DL73"/>
  <c r="DI74"/>
  <c r="DJ74"/>
  <c r="DK74"/>
  <c r="DL74"/>
  <c r="DI75"/>
  <c r="DJ75"/>
  <c r="DK75"/>
  <c r="DL75"/>
  <c r="DI76"/>
  <c r="DJ76"/>
  <c r="DK76"/>
  <c r="DL76"/>
  <c r="DI77"/>
  <c r="DJ77"/>
  <c r="DK77"/>
  <c r="DL77"/>
  <c r="DI78"/>
  <c r="DJ78"/>
  <c r="DK78"/>
  <c r="DL78"/>
  <c r="DI79"/>
  <c r="DJ79"/>
  <c r="DK79"/>
  <c r="DL79"/>
  <c r="DI80"/>
  <c r="DJ80"/>
  <c r="DK80"/>
  <c r="DL80"/>
  <c r="DI81"/>
  <c r="DJ81"/>
  <c r="DK81"/>
  <c r="DL81"/>
  <c r="DI82"/>
  <c r="DJ82"/>
  <c r="DK82"/>
  <c r="DL82"/>
  <c r="DI83"/>
  <c r="DJ83"/>
  <c r="DK83"/>
  <c r="DL83"/>
  <c r="DI84"/>
  <c r="DJ84"/>
  <c r="DK84"/>
  <c r="DL84"/>
  <c r="DI85"/>
  <c r="DJ85"/>
  <c r="DK85"/>
  <c r="DL85"/>
  <c r="DI86"/>
  <c r="DJ86"/>
  <c r="DK86"/>
  <c r="DL86"/>
  <c r="DI87"/>
  <c r="DJ87"/>
  <c r="DK87"/>
  <c r="DL87"/>
  <c r="DI88"/>
  <c r="DJ88"/>
  <c r="DK88"/>
  <c r="DL88"/>
  <c r="DI89"/>
  <c r="DJ89"/>
  <c r="DK89"/>
  <c r="DL89"/>
  <c r="DI90"/>
  <c r="DJ90"/>
  <c r="DK90"/>
  <c r="DL90"/>
  <c r="DI91"/>
  <c r="DJ91"/>
  <c r="DK91"/>
  <c r="DL91"/>
  <c r="DI92"/>
  <c r="DJ92"/>
  <c r="DK92"/>
  <c r="DL92"/>
  <c r="DI93"/>
  <c r="DJ93"/>
  <c r="DK93"/>
  <c r="DL93"/>
  <c r="DI94"/>
  <c r="DJ94"/>
  <c r="DK94"/>
  <c r="DL94"/>
  <c r="DI95"/>
  <c r="DJ95"/>
  <c r="DK95"/>
  <c r="DL95"/>
  <c r="DI96"/>
  <c r="DJ96"/>
  <c r="DK96"/>
  <c r="DL96"/>
  <c r="DI97"/>
  <c r="DJ97"/>
  <c r="DK97"/>
  <c r="DL97"/>
  <c r="DI98"/>
  <c r="DJ98"/>
  <c r="DK98"/>
  <c r="DL98"/>
  <c r="DI99"/>
  <c r="DJ99"/>
  <c r="DK99"/>
  <c r="DL99"/>
  <c r="DI100"/>
  <c r="DJ100"/>
  <c r="DK100"/>
  <c r="DL100"/>
  <c r="DI101"/>
  <c r="DJ101"/>
  <c r="DK101"/>
  <c r="DL101"/>
  <c r="DI102"/>
  <c r="DJ102"/>
  <c r="DK102"/>
  <c r="DL102"/>
  <c r="DI103"/>
  <c r="DJ103"/>
  <c r="DK103"/>
  <c r="DL103"/>
  <c r="DI104"/>
  <c r="DJ104"/>
  <c r="DK104"/>
  <c r="DL104"/>
  <c r="DI105"/>
  <c r="DJ105"/>
  <c r="DK105"/>
  <c r="DL105"/>
  <c r="DJ6"/>
  <c r="DK6"/>
  <c r="DL6"/>
  <c r="DI6"/>
  <c r="DI3"/>
  <c r="DJ3"/>
  <c r="DK3"/>
  <c r="DL3"/>
  <c r="AQ4" i="4"/>
  <c r="DL4" i="5" s="1"/>
  <c r="AP4" i="4"/>
  <c r="DK4" i="5" s="1"/>
  <c r="AO4" i="4"/>
  <c r="DJ4" i="5" s="1"/>
  <c r="AN4" i="4"/>
  <c r="DI4" i="5" s="1"/>
  <c r="AI3" i="4"/>
  <c r="CL7" i="5"/>
  <c r="CL8"/>
  <c r="CL9"/>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L49"/>
  <c r="CL50"/>
  <c r="CL51"/>
  <c r="CL52"/>
  <c r="CL53"/>
  <c r="CL54"/>
  <c r="CL55"/>
  <c r="CL56"/>
  <c r="CL57"/>
  <c r="CL58"/>
  <c r="CL59"/>
  <c r="CL60"/>
  <c r="CL61"/>
  <c r="CL62"/>
  <c r="CL63"/>
  <c r="CL64"/>
  <c r="CL65"/>
  <c r="CL66"/>
  <c r="CL67"/>
  <c r="CL68"/>
  <c r="CL69"/>
  <c r="CL70"/>
  <c r="CL71"/>
  <c r="CL72"/>
  <c r="CL73"/>
  <c r="CL74"/>
  <c r="CL75"/>
  <c r="CL76"/>
  <c r="CL77"/>
  <c r="CL78"/>
  <c r="CL79"/>
  <c r="CL80"/>
  <c r="CL81"/>
  <c r="CL82"/>
  <c r="CL83"/>
  <c r="CL84"/>
  <c r="CL85"/>
  <c r="CL86"/>
  <c r="CL87"/>
  <c r="CL88"/>
  <c r="CL89"/>
  <c r="CL90"/>
  <c r="CL91"/>
  <c r="CL92"/>
  <c r="CL93"/>
  <c r="CL94"/>
  <c r="CL95"/>
  <c r="CL96"/>
  <c r="CL97"/>
  <c r="CL98"/>
  <c r="CL99"/>
  <c r="CL100"/>
  <c r="CL101"/>
  <c r="CL102"/>
  <c r="CL103"/>
  <c r="CL104"/>
  <c r="CL105"/>
  <c r="BW7"/>
  <c r="BW8"/>
  <c r="BW9"/>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BW49"/>
  <c r="BW50"/>
  <c r="BW51"/>
  <c r="BW52"/>
  <c r="BW53"/>
  <c r="BW54"/>
  <c r="BW55"/>
  <c r="BW56"/>
  <c r="BW57"/>
  <c r="BW58"/>
  <c r="BW59"/>
  <c r="BW60"/>
  <c r="BW61"/>
  <c r="BW62"/>
  <c r="BW63"/>
  <c r="BW64"/>
  <c r="BW65"/>
  <c r="BW66"/>
  <c r="BW67"/>
  <c r="BW68"/>
  <c r="BW69"/>
  <c r="BW70"/>
  <c r="BW71"/>
  <c r="BW72"/>
  <c r="BW73"/>
  <c r="BW74"/>
  <c r="BW75"/>
  <c r="BW76"/>
  <c r="BW77"/>
  <c r="BW78"/>
  <c r="BW79"/>
  <c r="BW80"/>
  <c r="BW81"/>
  <c r="BW82"/>
  <c r="BW83"/>
  <c r="BW84"/>
  <c r="BW85"/>
  <c r="BW86"/>
  <c r="BW87"/>
  <c r="BW88"/>
  <c r="BW89"/>
  <c r="BW90"/>
  <c r="BW91"/>
  <c r="BW92"/>
  <c r="BW93"/>
  <c r="BW94"/>
  <c r="BW95"/>
  <c r="BW96"/>
  <c r="BW97"/>
  <c r="BW98"/>
  <c r="BW99"/>
  <c r="BW100"/>
  <c r="BW101"/>
  <c r="BW102"/>
  <c r="BW103"/>
  <c r="BW104"/>
  <c r="BW105"/>
  <c r="BH7"/>
  <c r="BH8"/>
  <c r="BH9"/>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H49"/>
  <c r="BH50"/>
  <c r="BH51"/>
  <c r="BH52"/>
  <c r="BH53"/>
  <c r="BH54"/>
  <c r="BH55"/>
  <c r="BH56"/>
  <c r="BH57"/>
  <c r="BH58"/>
  <c r="BH59"/>
  <c r="BH60"/>
  <c r="BH61"/>
  <c r="BH62"/>
  <c r="BH63"/>
  <c r="BH64"/>
  <c r="BH65"/>
  <c r="BH66"/>
  <c r="BH67"/>
  <c r="BH68"/>
  <c r="BH69"/>
  <c r="BH70"/>
  <c r="BH71"/>
  <c r="BH72"/>
  <c r="BH73"/>
  <c r="BH74"/>
  <c r="BH75"/>
  <c r="BH76"/>
  <c r="BH77"/>
  <c r="BH78"/>
  <c r="BH79"/>
  <c r="BH80"/>
  <c r="BH81"/>
  <c r="BH82"/>
  <c r="BH83"/>
  <c r="BH84"/>
  <c r="BH85"/>
  <c r="BH86"/>
  <c r="BH87"/>
  <c r="BH88"/>
  <c r="BH89"/>
  <c r="BH90"/>
  <c r="BH91"/>
  <c r="BH92"/>
  <c r="BH93"/>
  <c r="BH94"/>
  <c r="BH95"/>
  <c r="BH96"/>
  <c r="BH97"/>
  <c r="BH98"/>
  <c r="BH99"/>
  <c r="BH100"/>
  <c r="BH101"/>
  <c r="BH102"/>
  <c r="BH103"/>
  <c r="BH104"/>
  <c r="BH105"/>
  <c r="AS7"/>
  <c r="AS8"/>
  <c r="AS9"/>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S49"/>
  <c r="AS50"/>
  <c r="AS51"/>
  <c r="AS52"/>
  <c r="AS53"/>
  <c r="AS54"/>
  <c r="AS55"/>
  <c r="AS56"/>
  <c r="AS57"/>
  <c r="AS58"/>
  <c r="AS59"/>
  <c r="AS60"/>
  <c r="AS61"/>
  <c r="AS62"/>
  <c r="AS63"/>
  <c r="AS64"/>
  <c r="AS65"/>
  <c r="AS66"/>
  <c r="AS67"/>
  <c r="AS68"/>
  <c r="AS69"/>
  <c r="AS70"/>
  <c r="AS71"/>
  <c r="AS72"/>
  <c r="AS73"/>
  <c r="AS74"/>
  <c r="AS75"/>
  <c r="AS76"/>
  <c r="AS77"/>
  <c r="AS78"/>
  <c r="AS79"/>
  <c r="AS80"/>
  <c r="AS81"/>
  <c r="AS82"/>
  <c r="AS83"/>
  <c r="AS84"/>
  <c r="AS85"/>
  <c r="AS86"/>
  <c r="AS87"/>
  <c r="AS88"/>
  <c r="AS89"/>
  <c r="AS90"/>
  <c r="AS91"/>
  <c r="AS92"/>
  <c r="AS93"/>
  <c r="AS94"/>
  <c r="AS95"/>
  <c r="AS96"/>
  <c r="AS97"/>
  <c r="AS98"/>
  <c r="AS99"/>
  <c r="AS100"/>
  <c r="AS101"/>
  <c r="AS102"/>
  <c r="AS103"/>
  <c r="AS104"/>
  <c r="AS105"/>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BJ10"/>
  <c r="BI116" i="7"/>
  <c r="BI108"/>
  <c r="BI109"/>
  <c r="BI110"/>
  <c r="BI111"/>
  <c r="BI112"/>
  <c r="BI113"/>
  <c r="BI114"/>
  <c r="BI115"/>
  <c r="BI107"/>
  <c r="K2" i="6"/>
  <c r="C3" i="9"/>
  <c r="AF13"/>
  <c r="AF12"/>
  <c r="AF11"/>
  <c r="DI109" i="5" l="1"/>
  <c r="DI110"/>
  <c r="DI112"/>
  <c r="DI114"/>
  <c r="DI111"/>
  <c r="O2" i="7"/>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4"/>
  <c r="A5"/>
  <c r="BU106"/>
  <c r="BT106"/>
  <c r="BS106"/>
  <c r="BR106"/>
  <c r="BQ106"/>
  <c r="BP106"/>
  <c r="BO106"/>
  <c r="BN106"/>
  <c r="BM106"/>
  <c r="BL106"/>
  <c r="BK106"/>
  <c r="BJ106"/>
  <c r="BJ105"/>
  <c r="BI3"/>
  <c r="F2" i="6"/>
  <c r="B2" i="7" s="1"/>
  <c r="AV45" i="4"/>
  <c r="AV44"/>
  <c r="AV43"/>
  <c r="AV42"/>
  <c r="AV41"/>
  <c r="AV40"/>
  <c r="AV39"/>
  <c r="AV38"/>
  <c r="AV37"/>
  <c r="AV36"/>
  <c r="AV35"/>
  <c r="AV34"/>
  <c r="AV33"/>
  <c r="AV32"/>
  <c r="AV31"/>
  <c r="AV30"/>
  <c r="AV29"/>
  <c r="AV28"/>
  <c r="AV27"/>
  <c r="AV26"/>
  <c r="AV25"/>
  <c r="AV24"/>
  <c r="AV23"/>
  <c r="AV22"/>
  <c r="AV21"/>
  <c r="AV20"/>
  <c r="AV19"/>
  <c r="AV18"/>
  <c r="AV17"/>
  <c r="AV16"/>
  <c r="AV15"/>
  <c r="AV14"/>
  <c r="AV13"/>
  <c r="AV12"/>
  <c r="AV11"/>
  <c r="AV10"/>
  <c r="AV9"/>
  <c r="AV8"/>
  <c r="AV7"/>
  <c r="AV6"/>
  <c r="AV5"/>
  <c r="AV4"/>
  <c r="I3" i="5"/>
  <c r="H3"/>
  <c r="G3"/>
  <c r="F3"/>
  <c r="E3"/>
  <c r="D3"/>
  <c r="C3"/>
  <c r="B3"/>
  <c r="A3"/>
  <c r="C2"/>
  <c r="D2"/>
  <c r="CG7" l="1"/>
  <c r="CH7"/>
  <c r="CI7"/>
  <c r="CN7"/>
  <c r="CG8"/>
  <c r="CH8"/>
  <c r="CI8"/>
  <c r="CN8"/>
  <c r="CG9"/>
  <c r="CH9"/>
  <c r="CI9"/>
  <c r="CN9"/>
  <c r="CG10"/>
  <c r="CH10"/>
  <c r="CI10"/>
  <c r="CN10"/>
  <c r="CG11"/>
  <c r="CH11"/>
  <c r="CI11"/>
  <c r="CN11"/>
  <c r="CG12"/>
  <c r="CH12"/>
  <c r="CI12"/>
  <c r="CN12"/>
  <c r="CG13"/>
  <c r="CH13"/>
  <c r="CI13"/>
  <c r="CN13"/>
  <c r="CG14"/>
  <c r="CH14"/>
  <c r="CI14"/>
  <c r="CN14"/>
  <c r="CG15"/>
  <c r="CH15"/>
  <c r="CI15"/>
  <c r="CN15"/>
  <c r="CG16"/>
  <c r="CH16"/>
  <c r="CI16"/>
  <c r="CN16"/>
  <c r="CG17"/>
  <c r="CH17"/>
  <c r="CI17"/>
  <c r="CN17"/>
  <c r="CG18"/>
  <c r="CH18"/>
  <c r="CI18"/>
  <c r="CN18"/>
  <c r="CG19"/>
  <c r="CH19"/>
  <c r="CI19"/>
  <c r="CN19"/>
  <c r="CG20"/>
  <c r="CH20"/>
  <c r="CI20"/>
  <c r="CN20"/>
  <c r="CG21"/>
  <c r="CH21"/>
  <c r="CI21"/>
  <c r="CN21"/>
  <c r="CG22"/>
  <c r="CH22"/>
  <c r="CI22"/>
  <c r="CN22"/>
  <c r="CG23"/>
  <c r="CH23"/>
  <c r="CI23"/>
  <c r="CN23"/>
  <c r="CG24"/>
  <c r="CH24"/>
  <c r="CI24"/>
  <c r="CN24"/>
  <c r="CG25"/>
  <c r="CH25"/>
  <c r="CI25"/>
  <c r="CN25"/>
  <c r="CG26"/>
  <c r="CH26"/>
  <c r="CI26"/>
  <c r="CN26"/>
  <c r="CG27"/>
  <c r="CH27"/>
  <c r="CI27"/>
  <c r="CN27"/>
  <c r="CG28"/>
  <c r="CH28"/>
  <c r="CI28"/>
  <c r="CN28"/>
  <c r="CG29"/>
  <c r="CH29"/>
  <c r="CI29"/>
  <c r="CN29"/>
  <c r="CG30"/>
  <c r="CH30"/>
  <c r="CI30"/>
  <c r="CN30"/>
  <c r="CG31"/>
  <c r="CH31"/>
  <c r="CI31"/>
  <c r="CN31"/>
  <c r="CG32"/>
  <c r="CH32"/>
  <c r="CI32"/>
  <c r="CN32"/>
  <c r="CG33"/>
  <c r="CH33"/>
  <c r="CI33"/>
  <c r="CN33"/>
  <c r="CG34"/>
  <c r="CH34"/>
  <c r="CI34"/>
  <c r="CN34"/>
  <c r="CG35"/>
  <c r="CH35"/>
  <c r="CI35"/>
  <c r="CN35"/>
  <c r="CG36"/>
  <c r="CH36"/>
  <c r="CI36"/>
  <c r="CN36"/>
  <c r="CG37"/>
  <c r="CH37"/>
  <c r="CI37"/>
  <c r="CN37"/>
  <c r="CG38"/>
  <c r="CH38"/>
  <c r="CI38"/>
  <c r="CN38"/>
  <c r="CG39"/>
  <c r="CH39"/>
  <c r="CI39"/>
  <c r="CN39"/>
  <c r="CG40"/>
  <c r="CH40"/>
  <c r="CI40"/>
  <c r="CN40"/>
  <c r="CG41"/>
  <c r="CH41"/>
  <c r="CI41"/>
  <c r="CN41"/>
  <c r="CG42"/>
  <c r="CH42"/>
  <c r="CI42"/>
  <c r="CN42"/>
  <c r="CG43"/>
  <c r="CH43"/>
  <c r="CI43"/>
  <c r="CN43"/>
  <c r="CG44"/>
  <c r="CH44"/>
  <c r="CI44"/>
  <c r="CN44"/>
  <c r="CG45"/>
  <c r="CH45"/>
  <c r="CI45"/>
  <c r="CN45"/>
  <c r="CG46"/>
  <c r="CH46"/>
  <c r="CI46"/>
  <c r="CN46"/>
  <c r="CG47"/>
  <c r="CH47"/>
  <c r="CI47"/>
  <c r="CN47"/>
  <c r="CG48"/>
  <c r="CH48"/>
  <c r="CI48"/>
  <c r="CN48"/>
  <c r="CG49"/>
  <c r="CH49"/>
  <c r="CI49"/>
  <c r="CN49"/>
  <c r="CG50"/>
  <c r="CH50"/>
  <c r="CI50"/>
  <c r="CN50"/>
  <c r="CG51"/>
  <c r="CH51"/>
  <c r="CI51"/>
  <c r="CN51"/>
  <c r="CG52"/>
  <c r="CH52"/>
  <c r="CI52"/>
  <c r="CN52"/>
  <c r="CG53"/>
  <c r="CH53"/>
  <c r="CI53"/>
  <c r="CN53"/>
  <c r="CG54"/>
  <c r="CH54"/>
  <c r="CI54"/>
  <c r="CN54"/>
  <c r="CG55"/>
  <c r="CH55"/>
  <c r="CI55"/>
  <c r="CN55"/>
  <c r="CG56"/>
  <c r="CH56"/>
  <c r="CI56"/>
  <c r="CN56"/>
  <c r="CG57"/>
  <c r="CH57"/>
  <c r="CI57"/>
  <c r="CN57"/>
  <c r="CG58"/>
  <c r="CH58"/>
  <c r="CI58"/>
  <c r="CN58"/>
  <c r="CG59"/>
  <c r="CH59"/>
  <c r="CI59"/>
  <c r="CN59"/>
  <c r="CG60"/>
  <c r="CH60"/>
  <c r="CI60"/>
  <c r="CN60"/>
  <c r="CG61"/>
  <c r="CH61"/>
  <c r="CI61"/>
  <c r="CN61"/>
  <c r="CG62"/>
  <c r="CH62"/>
  <c r="CI62"/>
  <c r="CN62"/>
  <c r="CG63"/>
  <c r="CH63"/>
  <c r="CI63"/>
  <c r="CN63"/>
  <c r="CG64"/>
  <c r="CH64"/>
  <c r="CI64"/>
  <c r="CN64"/>
  <c r="CG65"/>
  <c r="CH65"/>
  <c r="CI65"/>
  <c r="CN65"/>
  <c r="CG66"/>
  <c r="CH66"/>
  <c r="CI66"/>
  <c r="CN66"/>
  <c r="CG67"/>
  <c r="CH67"/>
  <c r="CI67"/>
  <c r="CN67"/>
  <c r="CG68"/>
  <c r="CH68"/>
  <c r="CI68"/>
  <c r="CN68"/>
  <c r="CG69"/>
  <c r="CH69"/>
  <c r="CI69"/>
  <c r="CN69"/>
  <c r="CG70"/>
  <c r="CH70"/>
  <c r="CI70"/>
  <c r="CN70"/>
  <c r="CG71"/>
  <c r="CH71"/>
  <c r="CI71"/>
  <c r="CN71"/>
  <c r="CG72"/>
  <c r="CH72"/>
  <c r="CI72"/>
  <c r="CN72"/>
  <c r="CG73"/>
  <c r="CH73"/>
  <c r="CI73"/>
  <c r="CN73"/>
  <c r="CG74"/>
  <c r="CH74"/>
  <c r="CI74"/>
  <c r="CN74"/>
  <c r="CG75"/>
  <c r="CH75"/>
  <c r="CI75"/>
  <c r="CN75"/>
  <c r="CG76"/>
  <c r="CH76"/>
  <c r="CI76"/>
  <c r="CN76"/>
  <c r="CG77"/>
  <c r="CH77"/>
  <c r="CI77"/>
  <c r="CN77"/>
  <c r="CG78"/>
  <c r="CH78"/>
  <c r="CI78"/>
  <c r="CN78"/>
  <c r="CG79"/>
  <c r="CH79"/>
  <c r="CI79"/>
  <c r="CN79"/>
  <c r="CG80"/>
  <c r="CH80"/>
  <c r="CI80"/>
  <c r="CN80"/>
  <c r="CG81"/>
  <c r="CH81"/>
  <c r="CI81"/>
  <c r="CN81"/>
  <c r="CG82"/>
  <c r="CH82"/>
  <c r="CI82"/>
  <c r="CN82"/>
  <c r="CG83"/>
  <c r="CH83"/>
  <c r="CI83"/>
  <c r="CN83"/>
  <c r="CG84"/>
  <c r="CH84"/>
  <c r="CI84"/>
  <c r="CN84"/>
  <c r="CG85"/>
  <c r="CH85"/>
  <c r="CI85"/>
  <c r="CN85"/>
  <c r="CG86"/>
  <c r="CH86"/>
  <c r="CI86"/>
  <c r="CN86"/>
  <c r="CG87"/>
  <c r="CH87"/>
  <c r="CI87"/>
  <c r="CN87"/>
  <c r="CG88"/>
  <c r="CH88"/>
  <c r="CI88"/>
  <c r="CN88"/>
  <c r="CG89"/>
  <c r="CH89"/>
  <c r="CI89"/>
  <c r="CN89"/>
  <c r="CG90"/>
  <c r="CH90"/>
  <c r="CI90"/>
  <c r="CN90"/>
  <c r="CG91"/>
  <c r="CH91"/>
  <c r="CI91"/>
  <c r="CN91"/>
  <c r="CG92"/>
  <c r="CH92"/>
  <c r="CI92"/>
  <c r="CN92"/>
  <c r="CG93"/>
  <c r="CH93"/>
  <c r="CI93"/>
  <c r="CN93"/>
  <c r="CG94"/>
  <c r="CH94"/>
  <c r="CI94"/>
  <c r="CN94"/>
  <c r="CG95"/>
  <c r="CH95"/>
  <c r="CI95"/>
  <c r="CN95"/>
  <c r="CG96"/>
  <c r="CH96"/>
  <c r="CI96"/>
  <c r="CN96"/>
  <c r="CG97"/>
  <c r="CH97"/>
  <c r="CI97"/>
  <c r="CN97"/>
  <c r="CG98"/>
  <c r="CH98"/>
  <c r="CI98"/>
  <c r="CN98"/>
  <c r="CG99"/>
  <c r="CH99"/>
  <c r="CI99"/>
  <c r="CN99"/>
  <c r="CG100"/>
  <c r="CH100"/>
  <c r="CI100"/>
  <c r="CN100"/>
  <c r="CG101"/>
  <c r="CH101"/>
  <c r="CI101"/>
  <c r="CN101"/>
  <c r="CG102"/>
  <c r="CH102"/>
  <c r="CI102"/>
  <c r="CN102"/>
  <c r="CG103"/>
  <c r="CH103"/>
  <c r="CI103"/>
  <c r="CN103"/>
  <c r="CG104"/>
  <c r="CH104"/>
  <c r="CI104"/>
  <c r="CN104"/>
  <c r="CG105"/>
  <c r="CH105"/>
  <c r="CI105"/>
  <c r="CN105"/>
  <c r="CN6"/>
  <c r="CL6"/>
  <c r="CH6"/>
  <c r="CI6"/>
  <c r="CG6"/>
  <c r="CO5"/>
  <c r="CJ5"/>
  <c r="BR7"/>
  <c r="BS7"/>
  <c r="BT7"/>
  <c r="BY7"/>
  <c r="BR8"/>
  <c r="BS8"/>
  <c r="BT8"/>
  <c r="BY8"/>
  <c r="BR9"/>
  <c r="BS9"/>
  <c r="BT9"/>
  <c r="BY9"/>
  <c r="BR10"/>
  <c r="BS10"/>
  <c r="BT10"/>
  <c r="BY10"/>
  <c r="BR11"/>
  <c r="BS11"/>
  <c r="BT11"/>
  <c r="BY11"/>
  <c r="BR12"/>
  <c r="BS12"/>
  <c r="BT12"/>
  <c r="BY12"/>
  <c r="BR13"/>
  <c r="BS13"/>
  <c r="BT13"/>
  <c r="BY13"/>
  <c r="BR14"/>
  <c r="BS14"/>
  <c r="BT14"/>
  <c r="BY14"/>
  <c r="BR15"/>
  <c r="BS15"/>
  <c r="BT15"/>
  <c r="BY15"/>
  <c r="BR16"/>
  <c r="BS16"/>
  <c r="BT16"/>
  <c r="BY16"/>
  <c r="BR17"/>
  <c r="BS17"/>
  <c r="BT17"/>
  <c r="BY17"/>
  <c r="BR18"/>
  <c r="BS18"/>
  <c r="BT18"/>
  <c r="BY18"/>
  <c r="BR19"/>
  <c r="BS19"/>
  <c r="BT19"/>
  <c r="BY19"/>
  <c r="BR20"/>
  <c r="BS20"/>
  <c r="BT20"/>
  <c r="BY20"/>
  <c r="BR21"/>
  <c r="BS21"/>
  <c r="BT21"/>
  <c r="BY21"/>
  <c r="BR22"/>
  <c r="BS22"/>
  <c r="BT22"/>
  <c r="BY22"/>
  <c r="BR23"/>
  <c r="BS23"/>
  <c r="BT23"/>
  <c r="BY23"/>
  <c r="BR24"/>
  <c r="BS24"/>
  <c r="BT24"/>
  <c r="BY24"/>
  <c r="BR25"/>
  <c r="BS25"/>
  <c r="BT25"/>
  <c r="BY25"/>
  <c r="BR26"/>
  <c r="BS26"/>
  <c r="BT26"/>
  <c r="BY26"/>
  <c r="BR27"/>
  <c r="BS27"/>
  <c r="BT27"/>
  <c r="BY27"/>
  <c r="BR28"/>
  <c r="BS28"/>
  <c r="BT28"/>
  <c r="BY28"/>
  <c r="BR29"/>
  <c r="BS29"/>
  <c r="BT29"/>
  <c r="BY29"/>
  <c r="BR30"/>
  <c r="BS30"/>
  <c r="BT30"/>
  <c r="BY30"/>
  <c r="BR31"/>
  <c r="BS31"/>
  <c r="BT31"/>
  <c r="BY31"/>
  <c r="BR32"/>
  <c r="BS32"/>
  <c r="BT32"/>
  <c r="BY32"/>
  <c r="BR33"/>
  <c r="BS33"/>
  <c r="BT33"/>
  <c r="BY33"/>
  <c r="BR34"/>
  <c r="BS34"/>
  <c r="BT34"/>
  <c r="BY34"/>
  <c r="BR35"/>
  <c r="BS35"/>
  <c r="BT35"/>
  <c r="BY35"/>
  <c r="BR36"/>
  <c r="BS36"/>
  <c r="BT36"/>
  <c r="BY36"/>
  <c r="BR37"/>
  <c r="BS37"/>
  <c r="BT37"/>
  <c r="BY37"/>
  <c r="BR38"/>
  <c r="BS38"/>
  <c r="BT38"/>
  <c r="BY38"/>
  <c r="BR39"/>
  <c r="BS39"/>
  <c r="BT39"/>
  <c r="BY39"/>
  <c r="BR40"/>
  <c r="BS40"/>
  <c r="BT40"/>
  <c r="BY40"/>
  <c r="BR41"/>
  <c r="BS41"/>
  <c r="BT41"/>
  <c r="BY41"/>
  <c r="BR42"/>
  <c r="BS42"/>
  <c r="BT42"/>
  <c r="BY42"/>
  <c r="BR43"/>
  <c r="BS43"/>
  <c r="BT43"/>
  <c r="BY43"/>
  <c r="BR44"/>
  <c r="BS44"/>
  <c r="BT44"/>
  <c r="BY44"/>
  <c r="BR45"/>
  <c r="BS45"/>
  <c r="BT45"/>
  <c r="BY45"/>
  <c r="BR46"/>
  <c r="BS46"/>
  <c r="CA46" s="1"/>
  <c r="BT46"/>
  <c r="BY46"/>
  <c r="BR47"/>
  <c r="BS47"/>
  <c r="BT47"/>
  <c r="BY47"/>
  <c r="BR48"/>
  <c r="BS48"/>
  <c r="BT48"/>
  <c r="BY48"/>
  <c r="BR49"/>
  <c r="BS49"/>
  <c r="BT49"/>
  <c r="BY49"/>
  <c r="BR50"/>
  <c r="BS50"/>
  <c r="CA50" s="1"/>
  <c r="BT50"/>
  <c r="BY50"/>
  <c r="BR51"/>
  <c r="BS51"/>
  <c r="BT51"/>
  <c r="BY51"/>
  <c r="BR52"/>
  <c r="BS52"/>
  <c r="BT52"/>
  <c r="BY52"/>
  <c r="BR53"/>
  <c r="BS53"/>
  <c r="BT53"/>
  <c r="BY53"/>
  <c r="BR54"/>
  <c r="BS54"/>
  <c r="BT54"/>
  <c r="BY54"/>
  <c r="BR55"/>
  <c r="BS55"/>
  <c r="BT55"/>
  <c r="BY55"/>
  <c r="BR56"/>
  <c r="BS56"/>
  <c r="BT56"/>
  <c r="BY56"/>
  <c r="BR57"/>
  <c r="BS57"/>
  <c r="BT57"/>
  <c r="BY57"/>
  <c r="BR58"/>
  <c r="BS58"/>
  <c r="BT58"/>
  <c r="BY58"/>
  <c r="BR59"/>
  <c r="BS59"/>
  <c r="BT59"/>
  <c r="BY59"/>
  <c r="BR60"/>
  <c r="BS60"/>
  <c r="BT60"/>
  <c r="BY60"/>
  <c r="BR61"/>
  <c r="BS61"/>
  <c r="BT61"/>
  <c r="BY61"/>
  <c r="BR62"/>
  <c r="BS62"/>
  <c r="BT62"/>
  <c r="BY62"/>
  <c r="BR63"/>
  <c r="BS63"/>
  <c r="BT63"/>
  <c r="BY63"/>
  <c r="BR64"/>
  <c r="BS64"/>
  <c r="BT64"/>
  <c r="BY64"/>
  <c r="BR65"/>
  <c r="BS65"/>
  <c r="BT65"/>
  <c r="BY65"/>
  <c r="BR66"/>
  <c r="BS66"/>
  <c r="BT66"/>
  <c r="BY66"/>
  <c r="BR67"/>
  <c r="BS67"/>
  <c r="BT67"/>
  <c r="BY67"/>
  <c r="BR68"/>
  <c r="BS68"/>
  <c r="BT68"/>
  <c r="BY68"/>
  <c r="BR69"/>
  <c r="BS69"/>
  <c r="BT69"/>
  <c r="BY69"/>
  <c r="BR70"/>
  <c r="BS70"/>
  <c r="BT70"/>
  <c r="BY70"/>
  <c r="BR71"/>
  <c r="BS71"/>
  <c r="BT71"/>
  <c r="BY71"/>
  <c r="BR72"/>
  <c r="BS72"/>
  <c r="BT72"/>
  <c r="BY72"/>
  <c r="BR73"/>
  <c r="BS73"/>
  <c r="BT73"/>
  <c r="BY73"/>
  <c r="BR74"/>
  <c r="BS74"/>
  <c r="BT74"/>
  <c r="BY74"/>
  <c r="BR75"/>
  <c r="BS75"/>
  <c r="BT75"/>
  <c r="BY75"/>
  <c r="BR76"/>
  <c r="BS76"/>
  <c r="BT76"/>
  <c r="BY76"/>
  <c r="BR77"/>
  <c r="BS77"/>
  <c r="BT77"/>
  <c r="BY77"/>
  <c r="BR78"/>
  <c r="BS78"/>
  <c r="BT78"/>
  <c r="BY78"/>
  <c r="BR79"/>
  <c r="BS79"/>
  <c r="BT79"/>
  <c r="BY79"/>
  <c r="BR80"/>
  <c r="BS80"/>
  <c r="BT80"/>
  <c r="BY80"/>
  <c r="BR81"/>
  <c r="BS81"/>
  <c r="BT81"/>
  <c r="BY81"/>
  <c r="BR82"/>
  <c r="BS82"/>
  <c r="BT82"/>
  <c r="BY82"/>
  <c r="BR83"/>
  <c r="BS83"/>
  <c r="BT83"/>
  <c r="BY83"/>
  <c r="BR84"/>
  <c r="BS84"/>
  <c r="BT84"/>
  <c r="BY84"/>
  <c r="BR85"/>
  <c r="BS85"/>
  <c r="BT85"/>
  <c r="BY85"/>
  <c r="BR86"/>
  <c r="BS86"/>
  <c r="BT86"/>
  <c r="BY86"/>
  <c r="BR87"/>
  <c r="BS87"/>
  <c r="BT87"/>
  <c r="BY87"/>
  <c r="BR88"/>
  <c r="BS88"/>
  <c r="BT88"/>
  <c r="BY88"/>
  <c r="BR89"/>
  <c r="BS89"/>
  <c r="BT89"/>
  <c r="BY89"/>
  <c r="BR90"/>
  <c r="BS90"/>
  <c r="BT90"/>
  <c r="BY90"/>
  <c r="BR91"/>
  <c r="BS91"/>
  <c r="BT91"/>
  <c r="BY91"/>
  <c r="BR92"/>
  <c r="BS92"/>
  <c r="BT92"/>
  <c r="BY92"/>
  <c r="BR93"/>
  <c r="BS93"/>
  <c r="BT93"/>
  <c r="BY93"/>
  <c r="BR94"/>
  <c r="BS94"/>
  <c r="BT94"/>
  <c r="BY94"/>
  <c r="BR95"/>
  <c r="BS95"/>
  <c r="BT95"/>
  <c r="BY95"/>
  <c r="BR96"/>
  <c r="BS96"/>
  <c r="BT96"/>
  <c r="BY96"/>
  <c r="BR97"/>
  <c r="BS97"/>
  <c r="BT97"/>
  <c r="BY97"/>
  <c r="BR98"/>
  <c r="BS98"/>
  <c r="BT98"/>
  <c r="BY98"/>
  <c r="BR99"/>
  <c r="BS99"/>
  <c r="BT99"/>
  <c r="BY99"/>
  <c r="BR100"/>
  <c r="BS100"/>
  <c r="BT100"/>
  <c r="BY100"/>
  <c r="BR101"/>
  <c r="BS101"/>
  <c r="BT101"/>
  <c r="BY101"/>
  <c r="BR102"/>
  <c r="BS102"/>
  <c r="BT102"/>
  <c r="BY102"/>
  <c r="BR103"/>
  <c r="BS103"/>
  <c r="BT103"/>
  <c r="BY103"/>
  <c r="BR104"/>
  <c r="BS104"/>
  <c r="BT104"/>
  <c r="BY104"/>
  <c r="BR105"/>
  <c r="BS105"/>
  <c r="BT105"/>
  <c r="BY105"/>
  <c r="BY6"/>
  <c r="BW6"/>
  <c r="BS6"/>
  <c r="BT6"/>
  <c r="BR6"/>
  <c r="BZ5"/>
  <c r="BU5"/>
  <c r="BC7"/>
  <c r="BD7"/>
  <c r="BE7"/>
  <c r="BJ7"/>
  <c r="BC8"/>
  <c r="BD8"/>
  <c r="BE8"/>
  <c r="BJ8"/>
  <c r="BC9"/>
  <c r="BD9"/>
  <c r="BE9"/>
  <c r="BJ9"/>
  <c r="BC10"/>
  <c r="BD10"/>
  <c r="BE10"/>
  <c r="BC11"/>
  <c r="BD11"/>
  <c r="BE11"/>
  <c r="BJ11"/>
  <c r="BC12"/>
  <c r="BD12"/>
  <c r="BE12"/>
  <c r="BJ12"/>
  <c r="BC13"/>
  <c r="BD13"/>
  <c r="BE13"/>
  <c r="BJ13"/>
  <c r="BC14"/>
  <c r="BD14"/>
  <c r="BE14"/>
  <c r="BJ14"/>
  <c r="BC15"/>
  <c r="BD15"/>
  <c r="BE15"/>
  <c r="BJ15"/>
  <c r="BC16"/>
  <c r="BD16"/>
  <c r="BE16"/>
  <c r="BJ16"/>
  <c r="BC17"/>
  <c r="BD17"/>
  <c r="BE17"/>
  <c r="BJ17"/>
  <c r="BC18"/>
  <c r="BD18"/>
  <c r="BE18"/>
  <c r="BJ18"/>
  <c r="BC19"/>
  <c r="BD19"/>
  <c r="BE19"/>
  <c r="BJ19"/>
  <c r="BC20"/>
  <c r="BD20"/>
  <c r="BE20"/>
  <c r="BJ20"/>
  <c r="BC21"/>
  <c r="BD21"/>
  <c r="BE21"/>
  <c r="BJ21"/>
  <c r="BC22"/>
  <c r="BD22"/>
  <c r="BE22"/>
  <c r="BJ22"/>
  <c r="BC23"/>
  <c r="BD23"/>
  <c r="BE23"/>
  <c r="BJ23"/>
  <c r="BC24"/>
  <c r="BD24"/>
  <c r="BE24"/>
  <c r="BJ24"/>
  <c r="BC25"/>
  <c r="BD25"/>
  <c r="BE25"/>
  <c r="BJ25"/>
  <c r="BC26"/>
  <c r="BD26"/>
  <c r="BE26"/>
  <c r="BJ26"/>
  <c r="BC27"/>
  <c r="BD27"/>
  <c r="BE27"/>
  <c r="BJ27"/>
  <c r="BC28"/>
  <c r="BD28"/>
  <c r="BE28"/>
  <c r="BJ28"/>
  <c r="BC29"/>
  <c r="BD29"/>
  <c r="BE29"/>
  <c r="BJ29"/>
  <c r="BC30"/>
  <c r="BD30"/>
  <c r="BE30"/>
  <c r="BJ30"/>
  <c r="BC31"/>
  <c r="BD31"/>
  <c r="BE31"/>
  <c r="BJ31"/>
  <c r="BC32"/>
  <c r="BD32"/>
  <c r="BE32"/>
  <c r="BJ32"/>
  <c r="BC33"/>
  <c r="BD33"/>
  <c r="BE33"/>
  <c r="BJ33"/>
  <c r="BC34"/>
  <c r="BD34"/>
  <c r="BE34"/>
  <c r="BJ34"/>
  <c r="BC35"/>
  <c r="BD35"/>
  <c r="BE35"/>
  <c r="BJ35"/>
  <c r="BC36"/>
  <c r="BD36"/>
  <c r="BE36"/>
  <c r="BJ36"/>
  <c r="BC37"/>
  <c r="BD37"/>
  <c r="BE37"/>
  <c r="BJ37"/>
  <c r="BC38"/>
  <c r="BD38"/>
  <c r="BE38"/>
  <c r="BJ38"/>
  <c r="BC39"/>
  <c r="BD39"/>
  <c r="BE39"/>
  <c r="BJ39"/>
  <c r="BC40"/>
  <c r="BD40"/>
  <c r="BE40"/>
  <c r="BJ40"/>
  <c r="BC41"/>
  <c r="BD41"/>
  <c r="BE41"/>
  <c r="BJ41"/>
  <c r="BC42"/>
  <c r="BD42"/>
  <c r="BE42"/>
  <c r="BJ42"/>
  <c r="BC43"/>
  <c r="BD43"/>
  <c r="BE43"/>
  <c r="BJ43"/>
  <c r="BC44"/>
  <c r="BD44"/>
  <c r="BE44"/>
  <c r="BJ44"/>
  <c r="BC45"/>
  <c r="BD45"/>
  <c r="BE45"/>
  <c r="BJ45"/>
  <c r="BC46"/>
  <c r="BD46"/>
  <c r="BE46"/>
  <c r="BJ46"/>
  <c r="BC47"/>
  <c r="BD47"/>
  <c r="BE47"/>
  <c r="BJ47"/>
  <c r="BC48"/>
  <c r="BD48"/>
  <c r="BE48"/>
  <c r="BJ48"/>
  <c r="BC49"/>
  <c r="BD49"/>
  <c r="BE49"/>
  <c r="BJ49"/>
  <c r="BC50"/>
  <c r="BD50"/>
  <c r="BE50"/>
  <c r="BJ50"/>
  <c r="BC51"/>
  <c r="BD51"/>
  <c r="BE51"/>
  <c r="BJ51"/>
  <c r="BC52"/>
  <c r="BD52"/>
  <c r="BE52"/>
  <c r="BJ52"/>
  <c r="BC53"/>
  <c r="BD53"/>
  <c r="BE53"/>
  <c r="BJ53"/>
  <c r="BC54"/>
  <c r="BD54"/>
  <c r="BE54"/>
  <c r="BJ54"/>
  <c r="BC55"/>
  <c r="BD55"/>
  <c r="BE55"/>
  <c r="BJ55"/>
  <c r="BC56"/>
  <c r="BD56"/>
  <c r="BE56"/>
  <c r="BJ56"/>
  <c r="BC57"/>
  <c r="BD57"/>
  <c r="BE57"/>
  <c r="BJ57"/>
  <c r="BC58"/>
  <c r="BD58"/>
  <c r="BE58"/>
  <c r="BJ58"/>
  <c r="BC59"/>
  <c r="BD59"/>
  <c r="BE59"/>
  <c r="BJ59"/>
  <c r="BC60"/>
  <c r="BD60"/>
  <c r="BE60"/>
  <c r="BJ60"/>
  <c r="BC61"/>
  <c r="BD61"/>
  <c r="BE61"/>
  <c r="BJ61"/>
  <c r="BC62"/>
  <c r="BD62"/>
  <c r="BE62"/>
  <c r="BJ62"/>
  <c r="BC63"/>
  <c r="BD63"/>
  <c r="BE63"/>
  <c r="BJ63"/>
  <c r="BC64"/>
  <c r="BD64"/>
  <c r="BE64"/>
  <c r="BJ64"/>
  <c r="BC65"/>
  <c r="BD65"/>
  <c r="BE65"/>
  <c r="BJ65"/>
  <c r="BC66"/>
  <c r="BD66"/>
  <c r="BE66"/>
  <c r="BJ66"/>
  <c r="BC67"/>
  <c r="BD67"/>
  <c r="BE67"/>
  <c r="BJ67"/>
  <c r="BC68"/>
  <c r="BD68"/>
  <c r="BE68"/>
  <c r="BJ68"/>
  <c r="BC69"/>
  <c r="BD69"/>
  <c r="BE69"/>
  <c r="BJ69"/>
  <c r="BC70"/>
  <c r="BD70"/>
  <c r="BE70"/>
  <c r="BJ70"/>
  <c r="BC71"/>
  <c r="BD71"/>
  <c r="BE71"/>
  <c r="BJ71"/>
  <c r="BC72"/>
  <c r="BD72"/>
  <c r="BE72"/>
  <c r="BJ72"/>
  <c r="BC73"/>
  <c r="BD73"/>
  <c r="BE73"/>
  <c r="BJ73"/>
  <c r="BC74"/>
  <c r="BD74"/>
  <c r="BE74"/>
  <c r="BJ74"/>
  <c r="BC75"/>
  <c r="BD75"/>
  <c r="BE75"/>
  <c r="BJ75"/>
  <c r="BC76"/>
  <c r="BD76"/>
  <c r="BE76"/>
  <c r="BJ76"/>
  <c r="BC77"/>
  <c r="BD77"/>
  <c r="BE77"/>
  <c r="BJ77"/>
  <c r="BC78"/>
  <c r="BD78"/>
  <c r="BE78"/>
  <c r="BJ78"/>
  <c r="BC79"/>
  <c r="BD79"/>
  <c r="BE79"/>
  <c r="BJ79"/>
  <c r="BC80"/>
  <c r="BD80"/>
  <c r="BE80"/>
  <c r="BJ80"/>
  <c r="BC81"/>
  <c r="BD81"/>
  <c r="BE81"/>
  <c r="BJ81"/>
  <c r="BC82"/>
  <c r="BD82"/>
  <c r="BE82"/>
  <c r="BJ82"/>
  <c r="BC83"/>
  <c r="BD83"/>
  <c r="BE83"/>
  <c r="BJ83"/>
  <c r="BC84"/>
  <c r="BD84"/>
  <c r="BE84"/>
  <c r="BJ84"/>
  <c r="BC85"/>
  <c r="BD85"/>
  <c r="BE85"/>
  <c r="BJ85"/>
  <c r="BC86"/>
  <c r="BD86"/>
  <c r="BE86"/>
  <c r="BJ86"/>
  <c r="BC87"/>
  <c r="BD87"/>
  <c r="BE87"/>
  <c r="BJ87"/>
  <c r="BC88"/>
  <c r="BD88"/>
  <c r="BE88"/>
  <c r="BJ88"/>
  <c r="BC89"/>
  <c r="BD89"/>
  <c r="BE89"/>
  <c r="BJ89"/>
  <c r="BC90"/>
  <c r="BD90"/>
  <c r="BE90"/>
  <c r="BJ90"/>
  <c r="BC91"/>
  <c r="BD91"/>
  <c r="BE91"/>
  <c r="BJ91"/>
  <c r="BC92"/>
  <c r="BD92"/>
  <c r="BE92"/>
  <c r="BJ92"/>
  <c r="BC93"/>
  <c r="BD93"/>
  <c r="BE93"/>
  <c r="BJ93"/>
  <c r="BC94"/>
  <c r="BD94"/>
  <c r="BE94"/>
  <c r="BJ94"/>
  <c r="BC95"/>
  <c r="BD95"/>
  <c r="BE95"/>
  <c r="BJ95"/>
  <c r="BC96"/>
  <c r="BD96"/>
  <c r="BE96"/>
  <c r="BJ96"/>
  <c r="BC97"/>
  <c r="BD97"/>
  <c r="BE97"/>
  <c r="BJ97"/>
  <c r="BC98"/>
  <c r="BD98"/>
  <c r="BE98"/>
  <c r="BJ98"/>
  <c r="BC99"/>
  <c r="BD99"/>
  <c r="BE99"/>
  <c r="BJ99"/>
  <c r="BC100"/>
  <c r="BD100"/>
  <c r="BE100"/>
  <c r="BJ100"/>
  <c r="BC101"/>
  <c r="BD101"/>
  <c r="BE101"/>
  <c r="BJ101"/>
  <c r="BC102"/>
  <c r="BD102"/>
  <c r="BE102"/>
  <c r="BJ102"/>
  <c r="BC103"/>
  <c r="BD103"/>
  <c r="BE103"/>
  <c r="BJ103"/>
  <c r="BC104"/>
  <c r="BD104"/>
  <c r="BE104"/>
  <c r="BJ104"/>
  <c r="BC105"/>
  <c r="BD105"/>
  <c r="BE105"/>
  <c r="BJ105"/>
  <c r="BJ6"/>
  <c r="BH6"/>
  <c r="BD6"/>
  <c r="BE6"/>
  <c r="BC6"/>
  <c r="BF5"/>
  <c r="BK5"/>
  <c r="AN7"/>
  <c r="AO7"/>
  <c r="AP7"/>
  <c r="AU7"/>
  <c r="AN8"/>
  <c r="AO8"/>
  <c r="AP8"/>
  <c r="AU8"/>
  <c r="AN9"/>
  <c r="AO9"/>
  <c r="AP9"/>
  <c r="AU9"/>
  <c r="AN10"/>
  <c r="AO10"/>
  <c r="AP10"/>
  <c r="AU10"/>
  <c r="AN11"/>
  <c r="AO11"/>
  <c r="AP11"/>
  <c r="AU11"/>
  <c r="AN12"/>
  <c r="AO12"/>
  <c r="AP12"/>
  <c r="AU12"/>
  <c r="AN13"/>
  <c r="AO13"/>
  <c r="AP13"/>
  <c r="AU13"/>
  <c r="AN14"/>
  <c r="AO14"/>
  <c r="AP14"/>
  <c r="AU14"/>
  <c r="AN15"/>
  <c r="AO15"/>
  <c r="AP15"/>
  <c r="AU15"/>
  <c r="AN16"/>
  <c r="AO16"/>
  <c r="AP16"/>
  <c r="AU16"/>
  <c r="AN17"/>
  <c r="AO17"/>
  <c r="AP17"/>
  <c r="AU17"/>
  <c r="AN18"/>
  <c r="AO18"/>
  <c r="AP18"/>
  <c r="AU18"/>
  <c r="AN19"/>
  <c r="AO19"/>
  <c r="AP19"/>
  <c r="AU19"/>
  <c r="AN20"/>
  <c r="AO20"/>
  <c r="AP20"/>
  <c r="AU20"/>
  <c r="AN21"/>
  <c r="AO21"/>
  <c r="AP21"/>
  <c r="AU21"/>
  <c r="AN22"/>
  <c r="AO22"/>
  <c r="AP22"/>
  <c r="AU22"/>
  <c r="AN23"/>
  <c r="AO23"/>
  <c r="AP23"/>
  <c r="AU23"/>
  <c r="AN24"/>
  <c r="AO24"/>
  <c r="AP24"/>
  <c r="AU24"/>
  <c r="AN25"/>
  <c r="AO25"/>
  <c r="AP25"/>
  <c r="AU25"/>
  <c r="AN26"/>
  <c r="AO26"/>
  <c r="AP26"/>
  <c r="AU26"/>
  <c r="AN27"/>
  <c r="AO27"/>
  <c r="AP27"/>
  <c r="AU27"/>
  <c r="AN28"/>
  <c r="AO28"/>
  <c r="AP28"/>
  <c r="AU28"/>
  <c r="AN29"/>
  <c r="AO29"/>
  <c r="AP29"/>
  <c r="AU29"/>
  <c r="AN30"/>
  <c r="AO30"/>
  <c r="AP30"/>
  <c r="AU30"/>
  <c r="AN31"/>
  <c r="AO31"/>
  <c r="AP31"/>
  <c r="AU31"/>
  <c r="AN32"/>
  <c r="AO32"/>
  <c r="AP32"/>
  <c r="AU32"/>
  <c r="AN33"/>
  <c r="AO33"/>
  <c r="AP33"/>
  <c r="AU33"/>
  <c r="AN34"/>
  <c r="AO34"/>
  <c r="AP34"/>
  <c r="AU34"/>
  <c r="AN35"/>
  <c r="AO35"/>
  <c r="AP35"/>
  <c r="AU35"/>
  <c r="AN36"/>
  <c r="AO36"/>
  <c r="AP36"/>
  <c r="AU36"/>
  <c r="AN37"/>
  <c r="AO37"/>
  <c r="AP37"/>
  <c r="AU37"/>
  <c r="AN38"/>
  <c r="AO38"/>
  <c r="AP38"/>
  <c r="AU38"/>
  <c r="AN39"/>
  <c r="AO39"/>
  <c r="AP39"/>
  <c r="AU39"/>
  <c r="AN40"/>
  <c r="AO40"/>
  <c r="AP40"/>
  <c r="AU40"/>
  <c r="AN41"/>
  <c r="AO41"/>
  <c r="AP41"/>
  <c r="AU41"/>
  <c r="AN42"/>
  <c r="AO42"/>
  <c r="AP42"/>
  <c r="AU42"/>
  <c r="AN43"/>
  <c r="AO43"/>
  <c r="AP43"/>
  <c r="AU43"/>
  <c r="AN44"/>
  <c r="AO44"/>
  <c r="AP44"/>
  <c r="AU44"/>
  <c r="AN45"/>
  <c r="AO45"/>
  <c r="AP45"/>
  <c r="AU45"/>
  <c r="AN46"/>
  <c r="AO46"/>
  <c r="AP46"/>
  <c r="AU46"/>
  <c r="AN47"/>
  <c r="AO47"/>
  <c r="AP47"/>
  <c r="AU47"/>
  <c r="AN48"/>
  <c r="AO48"/>
  <c r="AP48"/>
  <c r="AU48"/>
  <c r="AN49"/>
  <c r="AO49"/>
  <c r="AP49"/>
  <c r="AU49"/>
  <c r="AN50"/>
  <c r="AO50"/>
  <c r="AP50"/>
  <c r="AU50"/>
  <c r="AN51"/>
  <c r="AO51"/>
  <c r="AP51"/>
  <c r="AU51"/>
  <c r="AN52"/>
  <c r="AO52"/>
  <c r="AP52"/>
  <c r="AU52"/>
  <c r="AN53"/>
  <c r="AO53"/>
  <c r="AP53"/>
  <c r="AU53"/>
  <c r="AN54"/>
  <c r="AO54"/>
  <c r="AP54"/>
  <c r="AU54"/>
  <c r="AN55"/>
  <c r="AO55"/>
  <c r="AP55"/>
  <c r="AU55"/>
  <c r="AN56"/>
  <c r="AO56"/>
  <c r="AP56"/>
  <c r="AU56"/>
  <c r="AN57"/>
  <c r="AO57"/>
  <c r="AP57"/>
  <c r="AU57"/>
  <c r="AN58"/>
  <c r="AO58"/>
  <c r="AP58"/>
  <c r="AU58"/>
  <c r="AN59"/>
  <c r="AO59"/>
  <c r="AP59"/>
  <c r="AU59"/>
  <c r="AN60"/>
  <c r="AO60"/>
  <c r="AP60"/>
  <c r="AU60"/>
  <c r="AN61"/>
  <c r="AO61"/>
  <c r="AP61"/>
  <c r="AU61"/>
  <c r="AN62"/>
  <c r="AO62"/>
  <c r="AP62"/>
  <c r="AU62"/>
  <c r="AN63"/>
  <c r="AO63"/>
  <c r="AP63"/>
  <c r="AU63"/>
  <c r="AN64"/>
  <c r="AO64"/>
  <c r="AP64"/>
  <c r="AU64"/>
  <c r="AN65"/>
  <c r="AO65"/>
  <c r="AP65"/>
  <c r="AU65"/>
  <c r="AN66"/>
  <c r="AO66"/>
  <c r="AP66"/>
  <c r="AU66"/>
  <c r="AN67"/>
  <c r="AO67"/>
  <c r="AP67"/>
  <c r="AU67"/>
  <c r="AN68"/>
  <c r="AO68"/>
  <c r="AP68"/>
  <c r="AU68"/>
  <c r="AN69"/>
  <c r="AO69"/>
  <c r="AP69"/>
  <c r="AU69"/>
  <c r="AN70"/>
  <c r="AO70"/>
  <c r="AP70"/>
  <c r="AU70"/>
  <c r="AN71"/>
  <c r="AO71"/>
  <c r="AP71"/>
  <c r="AU71"/>
  <c r="AN72"/>
  <c r="AO72"/>
  <c r="AP72"/>
  <c r="AU72"/>
  <c r="AN73"/>
  <c r="AO73"/>
  <c r="AP73"/>
  <c r="AU73"/>
  <c r="AN74"/>
  <c r="AO74"/>
  <c r="AP74"/>
  <c r="AU74"/>
  <c r="AN75"/>
  <c r="AO75"/>
  <c r="AP75"/>
  <c r="AU75"/>
  <c r="AN76"/>
  <c r="AO76"/>
  <c r="AP76"/>
  <c r="AU76"/>
  <c r="AN77"/>
  <c r="AO77"/>
  <c r="AP77"/>
  <c r="AU77"/>
  <c r="AN78"/>
  <c r="AO78"/>
  <c r="AP78"/>
  <c r="AU78"/>
  <c r="AN79"/>
  <c r="AO79"/>
  <c r="AP79"/>
  <c r="AU79"/>
  <c r="AN80"/>
  <c r="AO80"/>
  <c r="AP80"/>
  <c r="AU80"/>
  <c r="AN81"/>
  <c r="AO81"/>
  <c r="AP81"/>
  <c r="AU81"/>
  <c r="AN82"/>
  <c r="AO82"/>
  <c r="AP82"/>
  <c r="AU82"/>
  <c r="AN83"/>
  <c r="AO83"/>
  <c r="AP83"/>
  <c r="AU83"/>
  <c r="AN84"/>
  <c r="AO84"/>
  <c r="AP84"/>
  <c r="AU84"/>
  <c r="AN85"/>
  <c r="AO85"/>
  <c r="AP85"/>
  <c r="AU85"/>
  <c r="AN86"/>
  <c r="AO86"/>
  <c r="AP86"/>
  <c r="AU86"/>
  <c r="AN87"/>
  <c r="AO87"/>
  <c r="AP87"/>
  <c r="AU87"/>
  <c r="AN88"/>
  <c r="AO88"/>
  <c r="AP88"/>
  <c r="AU88"/>
  <c r="AN89"/>
  <c r="AO89"/>
  <c r="AP89"/>
  <c r="AU89"/>
  <c r="AN90"/>
  <c r="AO90"/>
  <c r="AP90"/>
  <c r="AU90"/>
  <c r="AN91"/>
  <c r="AO91"/>
  <c r="AP91"/>
  <c r="AU91"/>
  <c r="AN92"/>
  <c r="AO92"/>
  <c r="AP92"/>
  <c r="AU92"/>
  <c r="AN93"/>
  <c r="AO93"/>
  <c r="AP93"/>
  <c r="AU93"/>
  <c r="AN94"/>
  <c r="AO94"/>
  <c r="AP94"/>
  <c r="AU94"/>
  <c r="AN95"/>
  <c r="AO95"/>
  <c r="AP95"/>
  <c r="AU95"/>
  <c r="AN96"/>
  <c r="AO96"/>
  <c r="AP96"/>
  <c r="AU96"/>
  <c r="AN97"/>
  <c r="AO97"/>
  <c r="AP97"/>
  <c r="AU97"/>
  <c r="AN98"/>
  <c r="AO98"/>
  <c r="AP98"/>
  <c r="AU98"/>
  <c r="AN99"/>
  <c r="AO99"/>
  <c r="AP99"/>
  <c r="AU99"/>
  <c r="AN100"/>
  <c r="AO100"/>
  <c r="AP100"/>
  <c r="AU100"/>
  <c r="AN101"/>
  <c r="AO101"/>
  <c r="AP101"/>
  <c r="AU101"/>
  <c r="AN102"/>
  <c r="AO102"/>
  <c r="AP102"/>
  <c r="AU102"/>
  <c r="AN103"/>
  <c r="AO103"/>
  <c r="AP103"/>
  <c r="AU103"/>
  <c r="AN104"/>
  <c r="AO104"/>
  <c r="AP104"/>
  <c r="AU104"/>
  <c r="AN105"/>
  <c r="AO105"/>
  <c r="AP105"/>
  <c r="AU105"/>
  <c r="AU6"/>
  <c r="AS6"/>
  <c r="AO6"/>
  <c r="AP6"/>
  <c r="AN6"/>
  <c r="AV5"/>
  <c r="Y7"/>
  <c r="Z7"/>
  <c r="AA7"/>
  <c r="AF7"/>
  <c r="Y8"/>
  <c r="Z8"/>
  <c r="AA8"/>
  <c r="AF8"/>
  <c r="Y9"/>
  <c r="Z9"/>
  <c r="AA9"/>
  <c r="AF9"/>
  <c r="Y10"/>
  <c r="Z10"/>
  <c r="AA10"/>
  <c r="AF10"/>
  <c r="Y11"/>
  <c r="Z11"/>
  <c r="AA11"/>
  <c r="AF11"/>
  <c r="Y12"/>
  <c r="Z12"/>
  <c r="AA12"/>
  <c r="AF12"/>
  <c r="Y13"/>
  <c r="Z13"/>
  <c r="AA13"/>
  <c r="AF13"/>
  <c r="Y14"/>
  <c r="Z14"/>
  <c r="AA14"/>
  <c r="AF14"/>
  <c r="Y15"/>
  <c r="Z15"/>
  <c r="AA15"/>
  <c r="AF15"/>
  <c r="Y16"/>
  <c r="Z16"/>
  <c r="AA16"/>
  <c r="AF16"/>
  <c r="Y17"/>
  <c r="Z17"/>
  <c r="AA17"/>
  <c r="AF17"/>
  <c r="Y18"/>
  <c r="Z18"/>
  <c r="AA18"/>
  <c r="AF18"/>
  <c r="Y19"/>
  <c r="Z19"/>
  <c r="AA19"/>
  <c r="AF19"/>
  <c r="Y20"/>
  <c r="Z20"/>
  <c r="AA20"/>
  <c r="AF20"/>
  <c r="Y21"/>
  <c r="Z21"/>
  <c r="AA21"/>
  <c r="AF21"/>
  <c r="Y22"/>
  <c r="Z22"/>
  <c r="AA22"/>
  <c r="AF22"/>
  <c r="Y23"/>
  <c r="Z23"/>
  <c r="AA23"/>
  <c r="AF23"/>
  <c r="Y24"/>
  <c r="Z24"/>
  <c r="AA24"/>
  <c r="AF24"/>
  <c r="Y25"/>
  <c r="Z25"/>
  <c r="AA25"/>
  <c r="AF25"/>
  <c r="Y26"/>
  <c r="Z26"/>
  <c r="AA26"/>
  <c r="AF26"/>
  <c r="Y27"/>
  <c r="Z27"/>
  <c r="AA27"/>
  <c r="AF27"/>
  <c r="Y28"/>
  <c r="Z28"/>
  <c r="AA28"/>
  <c r="AF28"/>
  <c r="Y29"/>
  <c r="Z29"/>
  <c r="AA29"/>
  <c r="AF29"/>
  <c r="Y30"/>
  <c r="Z30"/>
  <c r="AA30"/>
  <c r="AF30"/>
  <c r="Y31"/>
  <c r="Z31"/>
  <c r="AA31"/>
  <c r="AF31"/>
  <c r="Y32"/>
  <c r="Z32"/>
  <c r="AA32"/>
  <c r="AF32"/>
  <c r="Y33"/>
  <c r="Z33"/>
  <c r="AA33"/>
  <c r="AF33"/>
  <c r="Y34"/>
  <c r="Z34"/>
  <c r="AA34"/>
  <c r="AF34"/>
  <c r="Y35"/>
  <c r="Z35"/>
  <c r="AA35"/>
  <c r="AF35"/>
  <c r="Y36"/>
  <c r="Z36"/>
  <c r="AA36"/>
  <c r="AF36"/>
  <c r="Y37"/>
  <c r="Z37"/>
  <c r="AA37"/>
  <c r="AF37"/>
  <c r="Y38"/>
  <c r="Z38"/>
  <c r="AA38"/>
  <c r="AF38"/>
  <c r="Y39"/>
  <c r="Z39"/>
  <c r="AA39"/>
  <c r="AF39"/>
  <c r="Y40"/>
  <c r="Z40"/>
  <c r="AA40"/>
  <c r="AF40"/>
  <c r="Y41"/>
  <c r="Z41"/>
  <c r="AA41"/>
  <c r="AF41"/>
  <c r="Y42"/>
  <c r="Z42"/>
  <c r="AA42"/>
  <c r="AF42"/>
  <c r="Y43"/>
  <c r="Z43"/>
  <c r="AA43"/>
  <c r="AF43"/>
  <c r="Y44"/>
  <c r="Z44"/>
  <c r="AA44"/>
  <c r="AF44"/>
  <c r="Y45"/>
  <c r="Z45"/>
  <c r="AA45"/>
  <c r="AF45"/>
  <c r="Y46"/>
  <c r="Z46"/>
  <c r="AA46"/>
  <c r="AF46"/>
  <c r="Y47"/>
  <c r="Z47"/>
  <c r="AA47"/>
  <c r="AF47"/>
  <c r="Y48"/>
  <c r="Z48"/>
  <c r="AA48"/>
  <c r="AF48"/>
  <c r="Y49"/>
  <c r="Z49"/>
  <c r="AA49"/>
  <c r="AF49"/>
  <c r="Y50"/>
  <c r="Z50"/>
  <c r="AA50"/>
  <c r="AF50"/>
  <c r="Y51"/>
  <c r="Z51"/>
  <c r="AA51"/>
  <c r="AF51"/>
  <c r="Y52"/>
  <c r="Z52"/>
  <c r="AA52"/>
  <c r="AF52"/>
  <c r="Y53"/>
  <c r="Z53"/>
  <c r="AA53"/>
  <c r="AF53"/>
  <c r="Y54"/>
  <c r="Z54"/>
  <c r="AA54"/>
  <c r="AF54"/>
  <c r="Y55"/>
  <c r="Z55"/>
  <c r="AA55"/>
  <c r="AF55"/>
  <c r="Y56"/>
  <c r="Z56"/>
  <c r="AA56"/>
  <c r="AF56"/>
  <c r="Y57"/>
  <c r="Z57"/>
  <c r="AA57"/>
  <c r="AF57"/>
  <c r="Y58"/>
  <c r="Z58"/>
  <c r="AA58"/>
  <c r="AF58"/>
  <c r="Y59"/>
  <c r="Z59"/>
  <c r="AA59"/>
  <c r="AF59"/>
  <c r="Y60"/>
  <c r="Z60"/>
  <c r="AA60"/>
  <c r="AF60"/>
  <c r="Y61"/>
  <c r="Z61"/>
  <c r="AA61"/>
  <c r="AF61"/>
  <c r="Y62"/>
  <c r="Z62"/>
  <c r="AA62"/>
  <c r="AF62"/>
  <c r="Y63"/>
  <c r="Z63"/>
  <c r="AA63"/>
  <c r="AF63"/>
  <c r="Y64"/>
  <c r="Z64"/>
  <c r="AA64"/>
  <c r="AF64"/>
  <c r="Y65"/>
  <c r="Z65"/>
  <c r="AA65"/>
  <c r="AF65"/>
  <c r="Y66"/>
  <c r="Z66"/>
  <c r="AA66"/>
  <c r="AF66"/>
  <c r="Y67"/>
  <c r="Z67"/>
  <c r="AA67"/>
  <c r="AF67"/>
  <c r="Y68"/>
  <c r="Z68"/>
  <c r="AA68"/>
  <c r="AF68"/>
  <c r="Y69"/>
  <c r="Z69"/>
  <c r="AA69"/>
  <c r="AF69"/>
  <c r="Y70"/>
  <c r="Z70"/>
  <c r="AA70"/>
  <c r="AF70"/>
  <c r="Y71"/>
  <c r="Z71"/>
  <c r="AA71"/>
  <c r="AF71"/>
  <c r="Y72"/>
  <c r="Z72"/>
  <c r="AA72"/>
  <c r="AF72"/>
  <c r="Y73"/>
  <c r="Z73"/>
  <c r="AA73"/>
  <c r="AF73"/>
  <c r="Y74"/>
  <c r="Z74"/>
  <c r="AA74"/>
  <c r="AF74"/>
  <c r="Y75"/>
  <c r="Z75"/>
  <c r="AA75"/>
  <c r="AF75"/>
  <c r="Y76"/>
  <c r="Z76"/>
  <c r="AA76"/>
  <c r="AF76"/>
  <c r="Y77"/>
  <c r="Z77"/>
  <c r="AA77"/>
  <c r="AF77"/>
  <c r="Y78"/>
  <c r="Z78"/>
  <c r="AA78"/>
  <c r="AF78"/>
  <c r="Y79"/>
  <c r="Z79"/>
  <c r="AA79"/>
  <c r="AF79"/>
  <c r="Y80"/>
  <c r="Z80"/>
  <c r="AA80"/>
  <c r="AF80"/>
  <c r="Y81"/>
  <c r="Z81"/>
  <c r="AA81"/>
  <c r="AF81"/>
  <c r="Y82"/>
  <c r="Z82"/>
  <c r="AA82"/>
  <c r="AF82"/>
  <c r="Y83"/>
  <c r="Z83"/>
  <c r="AA83"/>
  <c r="AF83"/>
  <c r="Y84"/>
  <c r="Z84"/>
  <c r="AA84"/>
  <c r="AF84"/>
  <c r="Y85"/>
  <c r="Z85"/>
  <c r="AA85"/>
  <c r="AF85"/>
  <c r="Y86"/>
  <c r="Z86"/>
  <c r="AA86"/>
  <c r="AF86"/>
  <c r="Y87"/>
  <c r="Z87"/>
  <c r="AA87"/>
  <c r="AF87"/>
  <c r="Y88"/>
  <c r="Z88"/>
  <c r="AA88"/>
  <c r="AF88"/>
  <c r="Y89"/>
  <c r="Z89"/>
  <c r="AA89"/>
  <c r="AF89"/>
  <c r="Y90"/>
  <c r="Z90"/>
  <c r="AA90"/>
  <c r="AF90"/>
  <c r="Y91"/>
  <c r="Z91"/>
  <c r="AA91"/>
  <c r="AF91"/>
  <c r="Y92"/>
  <c r="Z92"/>
  <c r="AA92"/>
  <c r="AF92"/>
  <c r="Y93"/>
  <c r="Z93"/>
  <c r="AA93"/>
  <c r="AF93"/>
  <c r="Y94"/>
  <c r="Z94"/>
  <c r="AA94"/>
  <c r="AF94"/>
  <c r="Y95"/>
  <c r="Z95"/>
  <c r="AA95"/>
  <c r="AF95"/>
  <c r="Y96"/>
  <c r="Z96"/>
  <c r="AA96"/>
  <c r="AF96"/>
  <c r="Y97"/>
  <c r="Z97"/>
  <c r="AA97"/>
  <c r="AF97"/>
  <c r="Y98"/>
  <c r="Z98"/>
  <c r="AA98"/>
  <c r="AF98"/>
  <c r="Y99"/>
  <c r="Z99"/>
  <c r="AA99"/>
  <c r="AF99"/>
  <c r="Y100"/>
  <c r="Z100"/>
  <c r="AA100"/>
  <c r="AF100"/>
  <c r="Y101"/>
  <c r="Z101"/>
  <c r="AA101"/>
  <c r="AF101"/>
  <c r="Y102"/>
  <c r="Z102"/>
  <c r="AA102"/>
  <c r="AF102"/>
  <c r="Y103"/>
  <c r="Z103"/>
  <c r="AA103"/>
  <c r="AF103"/>
  <c r="Y104"/>
  <c r="Z104"/>
  <c r="AA104"/>
  <c r="AF104"/>
  <c r="Y105"/>
  <c r="Z105"/>
  <c r="AA105"/>
  <c r="AF105"/>
  <c r="AF6"/>
  <c r="AD6"/>
  <c r="AG5"/>
  <c r="Z6"/>
  <c r="AA6"/>
  <c r="R5"/>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6"/>
  <c r="Y6"/>
  <c r="CA87"/>
  <c r="CA86"/>
  <c r="CA85"/>
  <c r="CP49"/>
  <c r="CA48"/>
  <c r="CP46"/>
  <c r="CP45"/>
  <c r="CA44"/>
  <c r="CS42"/>
  <c r="CS40"/>
  <c r="CS38"/>
  <c r="CS36"/>
  <c r="CS34"/>
  <c r="CS32"/>
  <c r="CS30"/>
  <c r="CP28"/>
  <c r="CP26"/>
  <c r="CP24"/>
  <c r="CS22"/>
  <c r="CT5"/>
  <c r="CU5" s="1"/>
  <c r="CR5"/>
  <c r="CP5"/>
  <c r="CE5"/>
  <c r="CF5" s="1"/>
  <c r="CC5"/>
  <c r="AZ53"/>
  <c r="AZ51"/>
  <c r="AZ49"/>
  <c r="AZ47"/>
  <c r="BP5"/>
  <c r="BQ5" s="1"/>
  <c r="BN5"/>
  <c r="BA5"/>
  <c r="BB5" s="1"/>
  <c r="AY5"/>
  <c r="CG108"/>
  <c r="A10" i="6" s="1"/>
  <c r="AD3" i="4"/>
  <c r="BR108" i="5" s="1"/>
  <c r="A9" i="6" s="1"/>
  <c r="Y3" i="4"/>
  <c r="BC108" i="5" s="1"/>
  <c r="A8" i="6" s="1"/>
  <c r="T3" i="4"/>
  <c r="AN108" i="5" s="1"/>
  <c r="A7" i="6" s="1"/>
  <c r="O3" i="4"/>
  <c r="Y108" i="5" s="1"/>
  <c r="A6" i="6" s="1"/>
  <c r="J3" i="4"/>
  <c r="J108" i="5" s="1"/>
  <c r="A5" i="6" s="1"/>
  <c r="AI1" i="4"/>
  <c r="AD1"/>
  <c r="BR2" i="5" s="1"/>
  <c r="Y1" i="4"/>
  <c r="BC2" i="5" s="1"/>
  <c r="T1" i="4"/>
  <c r="AN2" i="5" s="1"/>
  <c r="O1" i="4"/>
  <c r="Y2" i="5" s="1"/>
  <c r="J1" i="4"/>
  <c r="J2" i="5" s="1"/>
  <c r="AL5"/>
  <c r="AM5" s="1"/>
  <c r="AJ5"/>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B7"/>
  <c r="J7"/>
  <c r="K7"/>
  <c r="L7"/>
  <c r="B8"/>
  <c r="J8"/>
  <c r="K8"/>
  <c r="L8"/>
  <c r="B9"/>
  <c r="J9"/>
  <c r="K9"/>
  <c r="L9"/>
  <c r="B10"/>
  <c r="J10"/>
  <c r="K10"/>
  <c r="L10"/>
  <c r="B11"/>
  <c r="J11"/>
  <c r="K11"/>
  <c r="L11"/>
  <c r="B12"/>
  <c r="J12"/>
  <c r="K12"/>
  <c r="L12"/>
  <c r="B13"/>
  <c r="J13"/>
  <c r="K13"/>
  <c r="L13"/>
  <c r="B14"/>
  <c r="J14"/>
  <c r="K14"/>
  <c r="L14"/>
  <c r="B15"/>
  <c r="J15"/>
  <c r="K15"/>
  <c r="L15"/>
  <c r="B16"/>
  <c r="J16"/>
  <c r="K16"/>
  <c r="L16"/>
  <c r="B17"/>
  <c r="J17"/>
  <c r="K17"/>
  <c r="L17"/>
  <c r="B18"/>
  <c r="J18"/>
  <c r="K18"/>
  <c r="L18"/>
  <c r="B19"/>
  <c r="J19"/>
  <c r="K19"/>
  <c r="L19"/>
  <c r="B20"/>
  <c r="J20"/>
  <c r="K20"/>
  <c r="L20"/>
  <c r="B21"/>
  <c r="J21"/>
  <c r="K21"/>
  <c r="L21"/>
  <c r="B22"/>
  <c r="J22"/>
  <c r="K22"/>
  <c r="L22"/>
  <c r="B23"/>
  <c r="J23"/>
  <c r="K23"/>
  <c r="L23"/>
  <c r="B24"/>
  <c r="J24"/>
  <c r="K24"/>
  <c r="L24"/>
  <c r="B25"/>
  <c r="J25"/>
  <c r="K25"/>
  <c r="L25"/>
  <c r="B26"/>
  <c r="J26"/>
  <c r="K26"/>
  <c r="L26"/>
  <c r="B27"/>
  <c r="J27"/>
  <c r="K27"/>
  <c r="L27"/>
  <c r="B28"/>
  <c r="J28"/>
  <c r="K28"/>
  <c r="L28"/>
  <c r="B29"/>
  <c r="J29"/>
  <c r="K29"/>
  <c r="L29"/>
  <c r="B30"/>
  <c r="J30"/>
  <c r="K30"/>
  <c r="L30"/>
  <c r="B31"/>
  <c r="J31"/>
  <c r="K31"/>
  <c r="L31"/>
  <c r="B32"/>
  <c r="J32"/>
  <c r="K32"/>
  <c r="L32"/>
  <c r="B33"/>
  <c r="J33"/>
  <c r="K33"/>
  <c r="L33"/>
  <c r="B34"/>
  <c r="J34"/>
  <c r="K34"/>
  <c r="L34"/>
  <c r="B35"/>
  <c r="J35"/>
  <c r="K35"/>
  <c r="L35"/>
  <c r="B36"/>
  <c r="J36"/>
  <c r="K36"/>
  <c r="L36"/>
  <c r="B37"/>
  <c r="J37"/>
  <c r="K37"/>
  <c r="L37"/>
  <c r="B38"/>
  <c r="J38"/>
  <c r="K38"/>
  <c r="L38"/>
  <c r="B39"/>
  <c r="J39"/>
  <c r="K39"/>
  <c r="L39"/>
  <c r="B40"/>
  <c r="J40"/>
  <c r="K40"/>
  <c r="L40"/>
  <c r="B41"/>
  <c r="J41"/>
  <c r="K41"/>
  <c r="L41"/>
  <c r="B42"/>
  <c r="J42"/>
  <c r="K42"/>
  <c r="L42"/>
  <c r="B43"/>
  <c r="J43"/>
  <c r="K43"/>
  <c r="L43"/>
  <c r="B44"/>
  <c r="J44"/>
  <c r="K44"/>
  <c r="L44"/>
  <c r="B45"/>
  <c r="J45"/>
  <c r="K45"/>
  <c r="L45"/>
  <c r="B46"/>
  <c r="J46"/>
  <c r="K46"/>
  <c r="L46"/>
  <c r="B47"/>
  <c r="J47"/>
  <c r="K47"/>
  <c r="L47"/>
  <c r="B48"/>
  <c r="J48"/>
  <c r="K48"/>
  <c r="L48"/>
  <c r="B49"/>
  <c r="J49"/>
  <c r="K49"/>
  <c r="L49"/>
  <c r="B50"/>
  <c r="J50"/>
  <c r="K50"/>
  <c r="L50"/>
  <c r="B51"/>
  <c r="J51"/>
  <c r="K51"/>
  <c r="L51"/>
  <c r="B52"/>
  <c r="J52"/>
  <c r="K52"/>
  <c r="L52"/>
  <c r="B53"/>
  <c r="J53"/>
  <c r="K53"/>
  <c r="L53"/>
  <c r="B54"/>
  <c r="J54"/>
  <c r="K54"/>
  <c r="L54"/>
  <c r="B55"/>
  <c r="J55"/>
  <c r="K55"/>
  <c r="L55"/>
  <c r="B56"/>
  <c r="J56"/>
  <c r="K56"/>
  <c r="L56"/>
  <c r="B57"/>
  <c r="J57"/>
  <c r="K57"/>
  <c r="L57"/>
  <c r="B58"/>
  <c r="J58"/>
  <c r="K58"/>
  <c r="L58"/>
  <c r="B59"/>
  <c r="J59"/>
  <c r="K59"/>
  <c r="L59"/>
  <c r="B60"/>
  <c r="J60"/>
  <c r="K60"/>
  <c r="L60"/>
  <c r="B61"/>
  <c r="J61"/>
  <c r="K61"/>
  <c r="L61"/>
  <c r="B62"/>
  <c r="J62"/>
  <c r="K62"/>
  <c r="L62"/>
  <c r="B63"/>
  <c r="J63"/>
  <c r="K63"/>
  <c r="L63"/>
  <c r="B64"/>
  <c r="J64"/>
  <c r="K64"/>
  <c r="L64"/>
  <c r="B65"/>
  <c r="J65"/>
  <c r="K65"/>
  <c r="L65"/>
  <c r="B66"/>
  <c r="J66"/>
  <c r="K66"/>
  <c r="L66"/>
  <c r="B67"/>
  <c r="J67"/>
  <c r="K67"/>
  <c r="L67"/>
  <c r="B68"/>
  <c r="J68"/>
  <c r="K68"/>
  <c r="L68"/>
  <c r="B69"/>
  <c r="J69"/>
  <c r="K69"/>
  <c r="L69"/>
  <c r="B70"/>
  <c r="J70"/>
  <c r="K70"/>
  <c r="L70"/>
  <c r="B71"/>
  <c r="J71"/>
  <c r="K71"/>
  <c r="L71"/>
  <c r="B72"/>
  <c r="J72"/>
  <c r="K72"/>
  <c r="L72"/>
  <c r="B73"/>
  <c r="J73"/>
  <c r="K73"/>
  <c r="L73"/>
  <c r="B74"/>
  <c r="J74"/>
  <c r="K74"/>
  <c r="L74"/>
  <c r="B75"/>
  <c r="J75"/>
  <c r="K75"/>
  <c r="L75"/>
  <c r="B76"/>
  <c r="J76"/>
  <c r="K76"/>
  <c r="L76"/>
  <c r="B77"/>
  <c r="J77"/>
  <c r="K77"/>
  <c r="L77"/>
  <c r="B78"/>
  <c r="J78"/>
  <c r="K78"/>
  <c r="L78"/>
  <c r="B79"/>
  <c r="J79"/>
  <c r="K79"/>
  <c r="L79"/>
  <c r="B80"/>
  <c r="J80"/>
  <c r="K80"/>
  <c r="L80"/>
  <c r="B81"/>
  <c r="J81"/>
  <c r="K81"/>
  <c r="L81"/>
  <c r="B82"/>
  <c r="J82"/>
  <c r="K82"/>
  <c r="L82"/>
  <c r="B83"/>
  <c r="J83"/>
  <c r="K83"/>
  <c r="L83"/>
  <c r="B84"/>
  <c r="J84"/>
  <c r="K84"/>
  <c r="L84"/>
  <c r="B85"/>
  <c r="J85"/>
  <c r="K85"/>
  <c r="L85"/>
  <c r="B86"/>
  <c r="J86"/>
  <c r="K86"/>
  <c r="L86"/>
  <c r="B87"/>
  <c r="J87"/>
  <c r="K87"/>
  <c r="L87"/>
  <c r="B88"/>
  <c r="J88"/>
  <c r="K88"/>
  <c r="L88"/>
  <c r="B89"/>
  <c r="J89"/>
  <c r="K89"/>
  <c r="L89"/>
  <c r="B90"/>
  <c r="J90"/>
  <c r="K90"/>
  <c r="V90" s="1"/>
  <c r="L90"/>
  <c r="B91"/>
  <c r="J91"/>
  <c r="K91"/>
  <c r="L91"/>
  <c r="B92"/>
  <c r="J92"/>
  <c r="K92"/>
  <c r="L92"/>
  <c r="B93"/>
  <c r="J93"/>
  <c r="K93"/>
  <c r="L93"/>
  <c r="B94"/>
  <c r="J94"/>
  <c r="K94"/>
  <c r="L94"/>
  <c r="B95"/>
  <c r="J95"/>
  <c r="K95"/>
  <c r="L95"/>
  <c r="B96"/>
  <c r="J96"/>
  <c r="K96"/>
  <c r="L96"/>
  <c r="B97"/>
  <c r="J97"/>
  <c r="K97"/>
  <c r="L97"/>
  <c r="B98"/>
  <c r="J98"/>
  <c r="K98"/>
  <c r="L98"/>
  <c r="B99"/>
  <c r="J99"/>
  <c r="K99"/>
  <c r="L99"/>
  <c r="B100"/>
  <c r="J100"/>
  <c r="K100"/>
  <c r="L100"/>
  <c r="B101"/>
  <c r="J101"/>
  <c r="K101"/>
  <c r="L101"/>
  <c r="B102"/>
  <c r="J102"/>
  <c r="K102"/>
  <c r="L102"/>
  <c r="B103"/>
  <c r="J103"/>
  <c r="K103"/>
  <c r="L103"/>
  <c r="B104"/>
  <c r="J104"/>
  <c r="K104"/>
  <c r="L104"/>
  <c r="B105"/>
  <c r="J105"/>
  <c r="K105"/>
  <c r="L105"/>
  <c r="O6"/>
  <c r="K6"/>
  <c r="L6"/>
  <c r="J6"/>
  <c r="B6"/>
  <c r="V66"/>
  <c r="V31"/>
  <c r="S25"/>
  <c r="V22"/>
  <c r="V20"/>
  <c r="V18"/>
  <c r="V16"/>
  <c r="V14"/>
  <c r="S13"/>
  <c r="V12"/>
  <c r="S11"/>
  <c r="V10"/>
  <c r="U5"/>
  <c r="W5"/>
  <c r="X5" s="1"/>
  <c r="C8" i="4"/>
  <c r="C7" i="5" s="1"/>
  <c r="C5" i="7" s="1"/>
  <c r="D8" i="4"/>
  <c r="D7" i="5" s="1"/>
  <c r="D5" i="7" s="1"/>
  <c r="E8" i="4"/>
  <c r="E7" i="5" s="1"/>
  <c r="F8" i="4"/>
  <c r="F7" i="5" s="1"/>
  <c r="F5" i="7" s="1"/>
  <c r="G8" i="4"/>
  <c r="G7" i="5" s="1"/>
  <c r="G5" i="7" s="1"/>
  <c r="H8" i="4"/>
  <c r="H7" i="5" s="1"/>
  <c r="H5" i="7" s="1"/>
  <c r="I7" i="5"/>
  <c r="I5" i="7" s="1"/>
  <c r="C9" i="4"/>
  <c r="C8" i="5" s="1"/>
  <c r="C6" i="7" s="1"/>
  <c r="D9" i="4"/>
  <c r="D8" i="5" s="1"/>
  <c r="D6" i="7" s="1"/>
  <c r="E9" i="4"/>
  <c r="E8" i="5" s="1"/>
  <c r="F9" i="4"/>
  <c r="F8" i="5" s="1"/>
  <c r="F6" i="7" s="1"/>
  <c r="G9" i="4"/>
  <c r="G8" i="5" s="1"/>
  <c r="G6" i="7" s="1"/>
  <c r="H9" i="4"/>
  <c r="H8" i="5" s="1"/>
  <c r="H6" i="7" s="1"/>
  <c r="I8" i="5"/>
  <c r="I6" i="7" s="1"/>
  <c r="C10" i="4"/>
  <c r="C9" i="5" s="1"/>
  <c r="C7" i="7" s="1"/>
  <c r="D10" i="4"/>
  <c r="D9" i="5" s="1"/>
  <c r="D7" i="7" s="1"/>
  <c r="E10" i="4"/>
  <c r="E9" i="5" s="1"/>
  <c r="F10" i="4"/>
  <c r="F9" i="5" s="1"/>
  <c r="F7" i="7" s="1"/>
  <c r="G10" i="4"/>
  <c r="G9" i="5" s="1"/>
  <c r="G7" i="7" s="1"/>
  <c r="H10" i="4"/>
  <c r="H9" i="5" s="1"/>
  <c r="H7" i="7" s="1"/>
  <c r="I9" i="5"/>
  <c r="I7" i="7" s="1"/>
  <c r="C11" i="4"/>
  <c r="C10" i="5" s="1"/>
  <c r="C8" i="7" s="1"/>
  <c r="D11" i="4"/>
  <c r="D10" i="5" s="1"/>
  <c r="D8" i="7" s="1"/>
  <c r="E11" i="4"/>
  <c r="E10" i="5" s="1"/>
  <c r="F11" i="4"/>
  <c r="F10" i="5" s="1"/>
  <c r="F8" i="7" s="1"/>
  <c r="G11" i="4"/>
  <c r="G10" i="5" s="1"/>
  <c r="G8" i="7" s="1"/>
  <c r="H11" i="4"/>
  <c r="H10" i="5" s="1"/>
  <c r="H8" i="7" s="1"/>
  <c r="I10" i="5"/>
  <c r="I8" i="7" s="1"/>
  <c r="C12" i="4"/>
  <c r="C11" i="5" s="1"/>
  <c r="C9" i="7" s="1"/>
  <c r="D12" i="4"/>
  <c r="D11" i="5" s="1"/>
  <c r="D9" i="7" s="1"/>
  <c r="E12" i="4"/>
  <c r="E11" i="5" s="1"/>
  <c r="F12" i="4"/>
  <c r="F11" i="5" s="1"/>
  <c r="F9" i="7" s="1"/>
  <c r="G12" i="4"/>
  <c r="G11" i="5" s="1"/>
  <c r="G9" i="7" s="1"/>
  <c r="H12" i="4"/>
  <c r="H11" i="5" s="1"/>
  <c r="H9" i="7" s="1"/>
  <c r="I11" i="5"/>
  <c r="I9" i="7" s="1"/>
  <c r="C13" i="4"/>
  <c r="C12" i="5" s="1"/>
  <c r="C10" i="7" s="1"/>
  <c r="D13" i="4"/>
  <c r="D12" i="5" s="1"/>
  <c r="D10" i="7" s="1"/>
  <c r="E13" i="4"/>
  <c r="E12" i="5" s="1"/>
  <c r="F13" i="4"/>
  <c r="F12" i="5" s="1"/>
  <c r="F10" i="7" s="1"/>
  <c r="G13" i="4"/>
  <c r="G12" i="5" s="1"/>
  <c r="G10" i="7" s="1"/>
  <c r="H13" i="4"/>
  <c r="H12" i="5" s="1"/>
  <c r="H10" i="7" s="1"/>
  <c r="I12" i="5"/>
  <c r="I10" i="7" s="1"/>
  <c r="C14" i="4"/>
  <c r="C13" i="5" s="1"/>
  <c r="C11" i="7" s="1"/>
  <c r="D14" i="4"/>
  <c r="D13" i="5" s="1"/>
  <c r="D11" i="7" s="1"/>
  <c r="E14" i="4"/>
  <c r="E13" i="5" s="1"/>
  <c r="F14" i="4"/>
  <c r="F13" i="5" s="1"/>
  <c r="F11" i="7" s="1"/>
  <c r="G14" i="4"/>
  <c r="G13" i="5" s="1"/>
  <c r="G11" i="7" s="1"/>
  <c r="H14" i="4"/>
  <c r="H13" i="5" s="1"/>
  <c r="H11" i="7" s="1"/>
  <c r="I13" i="5"/>
  <c r="I11" i="7" s="1"/>
  <c r="C15" i="4"/>
  <c r="C14" i="5" s="1"/>
  <c r="C12" i="7" s="1"/>
  <c r="D15" i="4"/>
  <c r="D14" i="5" s="1"/>
  <c r="D12" i="7" s="1"/>
  <c r="E15" i="4"/>
  <c r="E14" i="5" s="1"/>
  <c r="F15" i="4"/>
  <c r="F14" i="5" s="1"/>
  <c r="F12" i="7" s="1"/>
  <c r="G15" i="4"/>
  <c r="G14" i="5" s="1"/>
  <c r="G12" i="7" s="1"/>
  <c r="H15" i="4"/>
  <c r="H14" i="5" s="1"/>
  <c r="H12" i="7" s="1"/>
  <c r="I14" i="5"/>
  <c r="I12" i="7" s="1"/>
  <c r="C16" i="4"/>
  <c r="C15" i="5" s="1"/>
  <c r="C13" i="7" s="1"/>
  <c r="D16" i="4"/>
  <c r="D15" i="5" s="1"/>
  <c r="D13" i="7" s="1"/>
  <c r="E16" i="4"/>
  <c r="E15" i="5" s="1"/>
  <c r="F16" i="4"/>
  <c r="F15" i="5" s="1"/>
  <c r="F13" i="7" s="1"/>
  <c r="G16" i="4"/>
  <c r="G15" i="5" s="1"/>
  <c r="G13" i="7" s="1"/>
  <c r="H16" i="4"/>
  <c r="H15" i="5" s="1"/>
  <c r="H13" i="7" s="1"/>
  <c r="I15" i="5"/>
  <c r="I13" i="7" s="1"/>
  <c r="C17" i="4"/>
  <c r="C16" i="5" s="1"/>
  <c r="C14" i="7" s="1"/>
  <c r="D17" i="4"/>
  <c r="D16" i="5" s="1"/>
  <c r="D14" i="7" s="1"/>
  <c r="E17" i="4"/>
  <c r="E16" i="5" s="1"/>
  <c r="F17" i="4"/>
  <c r="F16" i="5" s="1"/>
  <c r="F14" i="7" s="1"/>
  <c r="G17" i="4"/>
  <c r="G16" i="5" s="1"/>
  <c r="G14" i="7" s="1"/>
  <c r="H17" i="4"/>
  <c r="H16" i="5" s="1"/>
  <c r="H14" i="7" s="1"/>
  <c r="I16" i="5"/>
  <c r="I14" i="7" s="1"/>
  <c r="C18" i="4"/>
  <c r="C17" i="5" s="1"/>
  <c r="C15" i="7" s="1"/>
  <c r="D18" i="4"/>
  <c r="D17" i="5" s="1"/>
  <c r="D15" i="7" s="1"/>
  <c r="E18" i="4"/>
  <c r="E17" i="5" s="1"/>
  <c r="F18" i="4"/>
  <c r="F17" i="5" s="1"/>
  <c r="F15" i="7" s="1"/>
  <c r="G18" i="4"/>
  <c r="G17" i="5" s="1"/>
  <c r="G15" i="7" s="1"/>
  <c r="H18" i="4"/>
  <c r="H17" i="5" s="1"/>
  <c r="H15" i="7" s="1"/>
  <c r="I17" i="5"/>
  <c r="I15" i="7" s="1"/>
  <c r="C19" i="4"/>
  <c r="C18" i="5" s="1"/>
  <c r="C16" i="7" s="1"/>
  <c r="D19" i="4"/>
  <c r="D18" i="5" s="1"/>
  <c r="D16" i="7" s="1"/>
  <c r="E19" i="4"/>
  <c r="E18" i="5" s="1"/>
  <c r="F19" i="4"/>
  <c r="F18" i="5" s="1"/>
  <c r="F16" i="7" s="1"/>
  <c r="G19" i="4"/>
  <c r="G18" i="5" s="1"/>
  <c r="G16" i="7" s="1"/>
  <c r="H19" i="4"/>
  <c r="H18" i="5" s="1"/>
  <c r="H16" i="7" s="1"/>
  <c r="I18" i="5"/>
  <c r="I16" i="7" s="1"/>
  <c r="C20" i="4"/>
  <c r="C19" i="5" s="1"/>
  <c r="C17" i="7" s="1"/>
  <c r="D20" i="4"/>
  <c r="D19" i="5" s="1"/>
  <c r="D17" i="7" s="1"/>
  <c r="E20" i="4"/>
  <c r="E19" i="5" s="1"/>
  <c r="F20" i="4"/>
  <c r="F19" i="5" s="1"/>
  <c r="F17" i="7" s="1"/>
  <c r="G20" i="4"/>
  <c r="G19" i="5" s="1"/>
  <c r="G17" i="7" s="1"/>
  <c r="H20" i="4"/>
  <c r="H19" i="5" s="1"/>
  <c r="H17" i="7" s="1"/>
  <c r="I19" i="5"/>
  <c r="I17" i="7" s="1"/>
  <c r="C21" i="4"/>
  <c r="C20" i="5" s="1"/>
  <c r="C18" i="7" s="1"/>
  <c r="D21" i="4"/>
  <c r="D20" i="5" s="1"/>
  <c r="D18" i="7" s="1"/>
  <c r="E21" i="4"/>
  <c r="E20" i="5" s="1"/>
  <c r="F21" i="4"/>
  <c r="F20" i="5" s="1"/>
  <c r="F18" i="7" s="1"/>
  <c r="G21" i="4"/>
  <c r="G20" i="5" s="1"/>
  <c r="G18" i="7" s="1"/>
  <c r="H21" i="4"/>
  <c r="H20" i="5" s="1"/>
  <c r="H18" i="7" s="1"/>
  <c r="I20" i="5"/>
  <c r="I18" i="7" s="1"/>
  <c r="C22" i="4"/>
  <c r="C21" i="5" s="1"/>
  <c r="C19" i="7" s="1"/>
  <c r="D22" i="4"/>
  <c r="D21" i="5" s="1"/>
  <c r="D19" i="7" s="1"/>
  <c r="E22" i="4"/>
  <c r="E21" i="5" s="1"/>
  <c r="F22" i="4"/>
  <c r="F21" i="5" s="1"/>
  <c r="F19" i="7" s="1"/>
  <c r="G22" i="4"/>
  <c r="G21" i="5" s="1"/>
  <c r="G19" i="7" s="1"/>
  <c r="H22" i="4"/>
  <c r="H21" i="5" s="1"/>
  <c r="H19" i="7" s="1"/>
  <c r="I21" i="5"/>
  <c r="I19" i="7" s="1"/>
  <c r="C23" i="4"/>
  <c r="C22" i="5" s="1"/>
  <c r="C20" i="7" s="1"/>
  <c r="D23" i="4"/>
  <c r="D22" i="5" s="1"/>
  <c r="D20" i="7" s="1"/>
  <c r="E23" i="4"/>
  <c r="E22" i="5" s="1"/>
  <c r="F23" i="4"/>
  <c r="F22" i="5" s="1"/>
  <c r="F20" i="7" s="1"/>
  <c r="G23" i="4"/>
  <c r="G22" i="5" s="1"/>
  <c r="G20" i="7" s="1"/>
  <c r="H23" i="4"/>
  <c r="H22" i="5" s="1"/>
  <c r="H20" i="7" s="1"/>
  <c r="I22" i="5"/>
  <c r="I20" i="7" s="1"/>
  <c r="C24" i="4"/>
  <c r="C23" i="5" s="1"/>
  <c r="C21" i="7" s="1"/>
  <c r="D24" i="4"/>
  <c r="D23" i="5" s="1"/>
  <c r="D21" i="7" s="1"/>
  <c r="E24" i="4"/>
  <c r="E23" i="5" s="1"/>
  <c r="F24" i="4"/>
  <c r="F23" i="5" s="1"/>
  <c r="F21" i="7" s="1"/>
  <c r="G24" i="4"/>
  <c r="G23" i="5" s="1"/>
  <c r="G21" i="7" s="1"/>
  <c r="H24" i="4"/>
  <c r="H23" i="5" s="1"/>
  <c r="H21" i="7" s="1"/>
  <c r="I23" i="5"/>
  <c r="I21" i="7" s="1"/>
  <c r="C25" i="4"/>
  <c r="C24" i="5" s="1"/>
  <c r="C22" i="7" s="1"/>
  <c r="D25" i="4"/>
  <c r="D24" i="5" s="1"/>
  <c r="D22" i="7" s="1"/>
  <c r="E25" i="4"/>
  <c r="E24" i="5" s="1"/>
  <c r="F25" i="4"/>
  <c r="F24" i="5" s="1"/>
  <c r="F22" i="7" s="1"/>
  <c r="G25" i="4"/>
  <c r="G24" i="5" s="1"/>
  <c r="G22" i="7" s="1"/>
  <c r="H25" i="4"/>
  <c r="H24" i="5" s="1"/>
  <c r="H22" i="7" s="1"/>
  <c r="I24" i="5"/>
  <c r="I22" i="7" s="1"/>
  <c r="C26" i="4"/>
  <c r="C25" i="5" s="1"/>
  <c r="C23" i="7" s="1"/>
  <c r="D26" i="4"/>
  <c r="D25" i="5" s="1"/>
  <c r="D23" i="7" s="1"/>
  <c r="E26" i="4"/>
  <c r="E25" i="5" s="1"/>
  <c r="F26" i="4"/>
  <c r="F25" i="5" s="1"/>
  <c r="F23" i="7" s="1"/>
  <c r="G26" i="4"/>
  <c r="G25" i="5" s="1"/>
  <c r="G23" i="7" s="1"/>
  <c r="H26" i="4"/>
  <c r="H25" i="5" s="1"/>
  <c r="H23" i="7" s="1"/>
  <c r="I25" i="5"/>
  <c r="I23" i="7" s="1"/>
  <c r="C27" i="4"/>
  <c r="C26" i="5" s="1"/>
  <c r="C24" i="7" s="1"/>
  <c r="D27" i="4"/>
  <c r="D26" i="5" s="1"/>
  <c r="D24" i="7" s="1"/>
  <c r="E27" i="4"/>
  <c r="E26" i="5" s="1"/>
  <c r="F27" i="4"/>
  <c r="F26" i="5" s="1"/>
  <c r="F24" i="7" s="1"/>
  <c r="G27" i="4"/>
  <c r="G26" i="5" s="1"/>
  <c r="G24" i="7" s="1"/>
  <c r="H27" i="4"/>
  <c r="H26" i="5" s="1"/>
  <c r="H24" i="7" s="1"/>
  <c r="I26" i="5"/>
  <c r="I24" i="7" s="1"/>
  <c r="C28" i="4"/>
  <c r="C27" i="5" s="1"/>
  <c r="C25" i="7" s="1"/>
  <c r="D28" i="4"/>
  <c r="D27" i="5" s="1"/>
  <c r="D25" i="7" s="1"/>
  <c r="E28" i="4"/>
  <c r="E27" i="5" s="1"/>
  <c r="F28" i="4"/>
  <c r="F27" i="5" s="1"/>
  <c r="F25" i="7" s="1"/>
  <c r="G28" i="4"/>
  <c r="G27" i="5" s="1"/>
  <c r="G25" i="7" s="1"/>
  <c r="H28" i="4"/>
  <c r="H27" i="5" s="1"/>
  <c r="H25" i="7" s="1"/>
  <c r="I27" i="5"/>
  <c r="I25" i="7" s="1"/>
  <c r="C29" i="4"/>
  <c r="C28" i="5" s="1"/>
  <c r="C26" i="7" s="1"/>
  <c r="D29" i="4"/>
  <c r="D28" i="5" s="1"/>
  <c r="D26" i="7" s="1"/>
  <c r="E29" i="4"/>
  <c r="E28" i="5" s="1"/>
  <c r="F29" i="4"/>
  <c r="F28" i="5" s="1"/>
  <c r="F26" i="7" s="1"/>
  <c r="G29" i="4"/>
  <c r="G28" i="5" s="1"/>
  <c r="G26" i="7" s="1"/>
  <c r="H29" i="4"/>
  <c r="H28" i="5" s="1"/>
  <c r="H26" i="7" s="1"/>
  <c r="I28" i="5"/>
  <c r="I26" i="7" s="1"/>
  <c r="C30" i="4"/>
  <c r="C29" i="5" s="1"/>
  <c r="C27" i="7" s="1"/>
  <c r="D30" i="4"/>
  <c r="D29" i="5" s="1"/>
  <c r="D27" i="7" s="1"/>
  <c r="E30" i="4"/>
  <c r="E29" i="5" s="1"/>
  <c r="F30" i="4"/>
  <c r="F29" i="5" s="1"/>
  <c r="F27" i="7" s="1"/>
  <c r="G30" i="4"/>
  <c r="G29" i="5" s="1"/>
  <c r="G27" i="7" s="1"/>
  <c r="H30" i="4"/>
  <c r="H29" i="5" s="1"/>
  <c r="H27" i="7" s="1"/>
  <c r="I29" i="5"/>
  <c r="I27" i="7" s="1"/>
  <c r="C31" i="4"/>
  <c r="C30" i="5" s="1"/>
  <c r="C28" i="7" s="1"/>
  <c r="D31" i="4"/>
  <c r="D30" i="5" s="1"/>
  <c r="D28" i="7" s="1"/>
  <c r="E31" i="4"/>
  <c r="E30" i="5" s="1"/>
  <c r="F31" i="4"/>
  <c r="F30" i="5" s="1"/>
  <c r="F28" i="7" s="1"/>
  <c r="G31" i="4"/>
  <c r="G30" i="5" s="1"/>
  <c r="G28" i="7" s="1"/>
  <c r="H31" i="4"/>
  <c r="H30" i="5" s="1"/>
  <c r="H28" i="7" s="1"/>
  <c r="I30" i="5"/>
  <c r="I28" i="7" s="1"/>
  <c r="C32" i="4"/>
  <c r="C31" i="5" s="1"/>
  <c r="C29" i="7" s="1"/>
  <c r="D32" i="4"/>
  <c r="D31" i="5" s="1"/>
  <c r="D29" i="7" s="1"/>
  <c r="E32" i="4"/>
  <c r="E31" i="5" s="1"/>
  <c r="F32" i="4"/>
  <c r="F31" i="5" s="1"/>
  <c r="F29" i="7" s="1"/>
  <c r="G32" i="4"/>
  <c r="G31" i="5" s="1"/>
  <c r="G29" i="7" s="1"/>
  <c r="H32" i="4"/>
  <c r="H31" i="5" s="1"/>
  <c r="H29" i="7" s="1"/>
  <c r="I31" i="5"/>
  <c r="I29" i="7" s="1"/>
  <c r="C33" i="4"/>
  <c r="C32" i="5" s="1"/>
  <c r="C30" i="7" s="1"/>
  <c r="D33" i="4"/>
  <c r="D32" i="5" s="1"/>
  <c r="D30" i="7" s="1"/>
  <c r="E33" i="4"/>
  <c r="E32" i="5" s="1"/>
  <c r="F33" i="4"/>
  <c r="F32" i="5" s="1"/>
  <c r="F30" i="7" s="1"/>
  <c r="G33" i="4"/>
  <c r="G32" i="5" s="1"/>
  <c r="G30" i="7" s="1"/>
  <c r="H33" i="4"/>
  <c r="H32" i="5" s="1"/>
  <c r="H30" i="7" s="1"/>
  <c r="I32" i="5"/>
  <c r="I30" i="7" s="1"/>
  <c r="C34" i="4"/>
  <c r="C33" i="5" s="1"/>
  <c r="C31" i="7" s="1"/>
  <c r="D34" i="4"/>
  <c r="D33" i="5" s="1"/>
  <c r="D31" i="7" s="1"/>
  <c r="E34" i="4"/>
  <c r="E33" i="5" s="1"/>
  <c r="F34" i="4"/>
  <c r="F33" i="5" s="1"/>
  <c r="F31" i="7" s="1"/>
  <c r="G34" i="4"/>
  <c r="G33" i="5" s="1"/>
  <c r="G31" i="7" s="1"/>
  <c r="H34" i="4"/>
  <c r="H33" i="5" s="1"/>
  <c r="H31" i="7" s="1"/>
  <c r="I33" i="5"/>
  <c r="I31" i="7" s="1"/>
  <c r="C35" i="4"/>
  <c r="C34" i="5" s="1"/>
  <c r="C32" i="7" s="1"/>
  <c r="D35" i="4"/>
  <c r="D34" i="5" s="1"/>
  <c r="D32" i="7" s="1"/>
  <c r="E35" i="4"/>
  <c r="E34" i="5" s="1"/>
  <c r="F35" i="4"/>
  <c r="F34" i="5" s="1"/>
  <c r="F32" i="7" s="1"/>
  <c r="G35" i="4"/>
  <c r="G34" i="5" s="1"/>
  <c r="G32" i="7" s="1"/>
  <c r="H35" i="4"/>
  <c r="H34" i="5" s="1"/>
  <c r="H32" i="7" s="1"/>
  <c r="I34" i="5"/>
  <c r="I32" i="7" s="1"/>
  <c r="C36" i="4"/>
  <c r="C35" i="5" s="1"/>
  <c r="C33" i="7" s="1"/>
  <c r="D36" i="4"/>
  <c r="D35" i="5" s="1"/>
  <c r="D33" i="7" s="1"/>
  <c r="E36" i="4"/>
  <c r="E35" i="5" s="1"/>
  <c r="F36" i="4"/>
  <c r="F35" i="5" s="1"/>
  <c r="F33" i="7" s="1"/>
  <c r="G36" i="4"/>
  <c r="G35" i="5" s="1"/>
  <c r="G33" i="7" s="1"/>
  <c r="H36" i="4"/>
  <c r="H35" i="5" s="1"/>
  <c r="H33" i="7" s="1"/>
  <c r="I35" i="5"/>
  <c r="I33" i="7" s="1"/>
  <c r="C37" i="4"/>
  <c r="C36" i="5" s="1"/>
  <c r="C34" i="7" s="1"/>
  <c r="D37" i="4"/>
  <c r="D36" i="5" s="1"/>
  <c r="D34" i="7" s="1"/>
  <c r="E37" i="4"/>
  <c r="E36" i="5" s="1"/>
  <c r="F37" i="4"/>
  <c r="F36" i="5" s="1"/>
  <c r="F34" i="7" s="1"/>
  <c r="G37" i="4"/>
  <c r="G36" i="5" s="1"/>
  <c r="G34" i="7" s="1"/>
  <c r="H37" i="4"/>
  <c r="H36" i="5" s="1"/>
  <c r="H34" i="7" s="1"/>
  <c r="I36" i="5"/>
  <c r="I34" i="7" s="1"/>
  <c r="C38" i="4"/>
  <c r="C37" i="5" s="1"/>
  <c r="C35" i="7" s="1"/>
  <c r="D38" i="4"/>
  <c r="D37" i="5" s="1"/>
  <c r="D35" i="7" s="1"/>
  <c r="E38" i="4"/>
  <c r="E37" i="5" s="1"/>
  <c r="F38" i="4"/>
  <c r="F37" i="5" s="1"/>
  <c r="F35" i="7" s="1"/>
  <c r="G38" i="4"/>
  <c r="G37" i="5" s="1"/>
  <c r="G35" i="7" s="1"/>
  <c r="H38" i="4"/>
  <c r="H37" i="5" s="1"/>
  <c r="H35" i="7" s="1"/>
  <c r="I37" i="5"/>
  <c r="I35" i="7" s="1"/>
  <c r="C39" i="4"/>
  <c r="C38" i="5" s="1"/>
  <c r="C36" i="7" s="1"/>
  <c r="D39" i="4"/>
  <c r="D38" i="5" s="1"/>
  <c r="D36" i="7" s="1"/>
  <c r="E39" i="4"/>
  <c r="E38" i="5" s="1"/>
  <c r="F39" i="4"/>
  <c r="F38" i="5" s="1"/>
  <c r="F36" i="7" s="1"/>
  <c r="G39" i="4"/>
  <c r="G38" i="5" s="1"/>
  <c r="G36" i="7" s="1"/>
  <c r="H39" i="4"/>
  <c r="H38" i="5" s="1"/>
  <c r="H36" i="7" s="1"/>
  <c r="I38" i="5"/>
  <c r="I36" i="7" s="1"/>
  <c r="C40" i="4"/>
  <c r="C39" i="5" s="1"/>
  <c r="C37" i="7" s="1"/>
  <c r="D40" i="4"/>
  <c r="D39" i="5" s="1"/>
  <c r="D37" i="7" s="1"/>
  <c r="E40" i="4"/>
  <c r="E39" i="5" s="1"/>
  <c r="F40" i="4"/>
  <c r="F39" i="5" s="1"/>
  <c r="F37" i="7" s="1"/>
  <c r="G40" i="4"/>
  <c r="G39" i="5" s="1"/>
  <c r="G37" i="7" s="1"/>
  <c r="H40" i="4"/>
  <c r="H39" i="5" s="1"/>
  <c r="H37" i="7" s="1"/>
  <c r="I39" i="5"/>
  <c r="I37" i="7" s="1"/>
  <c r="C41" i="4"/>
  <c r="C40" i="5" s="1"/>
  <c r="C38" i="7" s="1"/>
  <c r="D41" i="4"/>
  <c r="D40" i="5" s="1"/>
  <c r="D38" i="7" s="1"/>
  <c r="E41" i="4"/>
  <c r="E40" i="5" s="1"/>
  <c r="F41" i="4"/>
  <c r="F40" i="5" s="1"/>
  <c r="F38" i="7" s="1"/>
  <c r="G41" i="4"/>
  <c r="G40" i="5" s="1"/>
  <c r="G38" i="7" s="1"/>
  <c r="H41" i="4"/>
  <c r="H40" i="5" s="1"/>
  <c r="H38" i="7" s="1"/>
  <c r="I40" i="5"/>
  <c r="I38" i="7" s="1"/>
  <c r="C42" i="4"/>
  <c r="C41" i="5" s="1"/>
  <c r="C39" i="7" s="1"/>
  <c r="D42" i="4"/>
  <c r="D41" i="5" s="1"/>
  <c r="D39" i="7" s="1"/>
  <c r="E42" i="4"/>
  <c r="E41" i="5" s="1"/>
  <c r="F42" i="4"/>
  <c r="F41" i="5" s="1"/>
  <c r="F39" i="7" s="1"/>
  <c r="G42" i="4"/>
  <c r="G41" i="5" s="1"/>
  <c r="G39" i="7" s="1"/>
  <c r="H42" i="4"/>
  <c r="H41" i="5" s="1"/>
  <c r="H39" i="7" s="1"/>
  <c r="I41" i="5"/>
  <c r="I39" i="7" s="1"/>
  <c r="C43" i="4"/>
  <c r="C42" i="5" s="1"/>
  <c r="C40" i="7" s="1"/>
  <c r="D43" i="4"/>
  <c r="D42" i="5" s="1"/>
  <c r="D40" i="7" s="1"/>
  <c r="E43" i="4"/>
  <c r="E42" i="5" s="1"/>
  <c r="F43" i="4"/>
  <c r="F42" i="5" s="1"/>
  <c r="F40" i="7" s="1"/>
  <c r="G43" i="4"/>
  <c r="G42" i="5" s="1"/>
  <c r="G40" i="7" s="1"/>
  <c r="H43" i="4"/>
  <c r="H42" i="5" s="1"/>
  <c r="H40" i="7" s="1"/>
  <c r="I42" i="5"/>
  <c r="I40" i="7" s="1"/>
  <c r="C44" i="4"/>
  <c r="C43" i="5" s="1"/>
  <c r="C41" i="7" s="1"/>
  <c r="D44" i="4"/>
  <c r="D43" i="5" s="1"/>
  <c r="D41" i="7" s="1"/>
  <c r="E44" i="4"/>
  <c r="E43" i="5" s="1"/>
  <c r="F44" i="4"/>
  <c r="F43" i="5" s="1"/>
  <c r="F41" i="7" s="1"/>
  <c r="G44" i="4"/>
  <c r="G43" i="5" s="1"/>
  <c r="G41" i="7" s="1"/>
  <c r="H44" i="4"/>
  <c r="H43" i="5" s="1"/>
  <c r="H41" i="7" s="1"/>
  <c r="I43" i="5"/>
  <c r="I41" i="7" s="1"/>
  <c r="C45" i="4"/>
  <c r="C44" i="5" s="1"/>
  <c r="C42" i="7" s="1"/>
  <c r="D45" i="4"/>
  <c r="D44" i="5" s="1"/>
  <c r="D42" i="7" s="1"/>
  <c r="E45" i="4"/>
  <c r="E44" i="5" s="1"/>
  <c r="F45" i="4"/>
  <c r="F44" i="5" s="1"/>
  <c r="F42" i="7" s="1"/>
  <c r="G45" i="4"/>
  <c r="G44" i="5" s="1"/>
  <c r="G42" i="7" s="1"/>
  <c r="H45" i="4"/>
  <c r="H44" i="5" s="1"/>
  <c r="H42" i="7" s="1"/>
  <c r="I44" i="5"/>
  <c r="I42" i="7" s="1"/>
  <c r="C46" i="4"/>
  <c r="C45" i="5" s="1"/>
  <c r="C43" i="7" s="1"/>
  <c r="D46" i="4"/>
  <c r="D45" i="5" s="1"/>
  <c r="D43" i="7" s="1"/>
  <c r="E46" i="4"/>
  <c r="E45" i="5" s="1"/>
  <c r="F46" i="4"/>
  <c r="F45" i="5" s="1"/>
  <c r="F43" i="7" s="1"/>
  <c r="G46" i="4"/>
  <c r="G45" i="5" s="1"/>
  <c r="G43" i="7" s="1"/>
  <c r="H46" i="4"/>
  <c r="H45" i="5" s="1"/>
  <c r="H43" i="7" s="1"/>
  <c r="I45" i="5"/>
  <c r="I43" i="7" s="1"/>
  <c r="C47" i="4"/>
  <c r="C46" i="5" s="1"/>
  <c r="C44" i="7" s="1"/>
  <c r="D47" i="4"/>
  <c r="D46" i="5" s="1"/>
  <c r="D44" i="7" s="1"/>
  <c r="E47" i="4"/>
  <c r="E46" i="5" s="1"/>
  <c r="F47" i="4"/>
  <c r="F46" i="5" s="1"/>
  <c r="F44" i="7" s="1"/>
  <c r="G47" i="4"/>
  <c r="G46" i="5" s="1"/>
  <c r="G44" i="7" s="1"/>
  <c r="H47" i="4"/>
  <c r="H46" i="5" s="1"/>
  <c r="H44" i="7" s="1"/>
  <c r="I46" i="5"/>
  <c r="I44" i="7" s="1"/>
  <c r="C48" i="4"/>
  <c r="C47" i="5" s="1"/>
  <c r="C45" i="7" s="1"/>
  <c r="D48" i="4"/>
  <c r="D47" i="5" s="1"/>
  <c r="D45" i="7" s="1"/>
  <c r="E48" i="4"/>
  <c r="E47" i="5" s="1"/>
  <c r="F48" i="4"/>
  <c r="F47" i="5" s="1"/>
  <c r="F45" i="7" s="1"/>
  <c r="G48" i="4"/>
  <c r="G47" i="5" s="1"/>
  <c r="G45" i="7" s="1"/>
  <c r="H48" i="4"/>
  <c r="H47" i="5" s="1"/>
  <c r="H45" i="7" s="1"/>
  <c r="I47" i="5"/>
  <c r="I45" i="7" s="1"/>
  <c r="C49" i="4"/>
  <c r="C48" i="5" s="1"/>
  <c r="C46" i="7" s="1"/>
  <c r="D49" i="4"/>
  <c r="D48" i="5" s="1"/>
  <c r="D46" i="7" s="1"/>
  <c r="E49" i="4"/>
  <c r="E48" i="5" s="1"/>
  <c r="F49" i="4"/>
  <c r="F48" i="5" s="1"/>
  <c r="F46" i="7" s="1"/>
  <c r="G49" i="4"/>
  <c r="G48" i="5" s="1"/>
  <c r="G46" i="7" s="1"/>
  <c r="H49" i="4"/>
  <c r="H48" i="5" s="1"/>
  <c r="H46" i="7" s="1"/>
  <c r="I48" i="5"/>
  <c r="I46" i="7" s="1"/>
  <c r="C50" i="4"/>
  <c r="C49" i="5" s="1"/>
  <c r="C47" i="7" s="1"/>
  <c r="D50" i="4"/>
  <c r="D49" i="5" s="1"/>
  <c r="D47" i="7" s="1"/>
  <c r="E50" i="4"/>
  <c r="E49" i="5" s="1"/>
  <c r="F50" i="4"/>
  <c r="F49" i="5" s="1"/>
  <c r="F47" i="7" s="1"/>
  <c r="G50" i="4"/>
  <c r="G49" i="5" s="1"/>
  <c r="G47" i="7" s="1"/>
  <c r="H50" i="4"/>
  <c r="H49" i="5" s="1"/>
  <c r="H47" i="7" s="1"/>
  <c r="I49" i="5"/>
  <c r="I47" i="7" s="1"/>
  <c r="C51" i="4"/>
  <c r="C50" i="5" s="1"/>
  <c r="C48" i="7" s="1"/>
  <c r="D51" i="4"/>
  <c r="D50" i="5" s="1"/>
  <c r="D48" i="7" s="1"/>
  <c r="E51" i="4"/>
  <c r="E50" i="5" s="1"/>
  <c r="F51" i="4"/>
  <c r="F50" i="5" s="1"/>
  <c r="F48" i="7" s="1"/>
  <c r="G51" i="4"/>
  <c r="G50" i="5" s="1"/>
  <c r="G48" i="7" s="1"/>
  <c r="H51" i="4"/>
  <c r="H50" i="5" s="1"/>
  <c r="H48" i="7" s="1"/>
  <c r="I50" i="5"/>
  <c r="I48" i="7" s="1"/>
  <c r="C52" i="4"/>
  <c r="C51" i="5" s="1"/>
  <c r="C49" i="7" s="1"/>
  <c r="D52" i="4"/>
  <c r="D51" i="5" s="1"/>
  <c r="D49" i="7" s="1"/>
  <c r="E52" i="4"/>
  <c r="E51" i="5" s="1"/>
  <c r="F52" i="4"/>
  <c r="F51" i="5" s="1"/>
  <c r="F49" i="7" s="1"/>
  <c r="G52" i="4"/>
  <c r="G51" i="5" s="1"/>
  <c r="G49" i="7" s="1"/>
  <c r="H52" i="4"/>
  <c r="H51" i="5" s="1"/>
  <c r="H49" i="7" s="1"/>
  <c r="I51" i="5"/>
  <c r="I49" i="7" s="1"/>
  <c r="C53" i="4"/>
  <c r="C52" i="5" s="1"/>
  <c r="C50" i="7" s="1"/>
  <c r="D53" i="4"/>
  <c r="D52" i="5" s="1"/>
  <c r="D50" i="7" s="1"/>
  <c r="E53" i="4"/>
  <c r="E52" i="5" s="1"/>
  <c r="F53" i="4"/>
  <c r="F52" i="5" s="1"/>
  <c r="F50" i="7" s="1"/>
  <c r="G53" i="4"/>
  <c r="G52" i="5" s="1"/>
  <c r="G50" i="7" s="1"/>
  <c r="H53" i="4"/>
  <c r="H52" i="5" s="1"/>
  <c r="H50" i="7" s="1"/>
  <c r="I52" i="5"/>
  <c r="I50" i="7" s="1"/>
  <c r="C54" i="4"/>
  <c r="C53" i="5" s="1"/>
  <c r="C51" i="7" s="1"/>
  <c r="D54" i="4"/>
  <c r="D53" i="5" s="1"/>
  <c r="D51" i="7" s="1"/>
  <c r="E54" i="4"/>
  <c r="E53" i="5" s="1"/>
  <c r="F54" i="4"/>
  <c r="F53" i="5" s="1"/>
  <c r="F51" i="7" s="1"/>
  <c r="G54" i="4"/>
  <c r="G53" i="5" s="1"/>
  <c r="G51" i="7" s="1"/>
  <c r="H54" i="4"/>
  <c r="H53" i="5" s="1"/>
  <c r="H51" i="7" s="1"/>
  <c r="I53" i="5"/>
  <c r="I51" i="7" s="1"/>
  <c r="C55" i="4"/>
  <c r="C54" i="5" s="1"/>
  <c r="C52" i="7" s="1"/>
  <c r="D55" i="4"/>
  <c r="D54" i="5" s="1"/>
  <c r="D52" i="7" s="1"/>
  <c r="E55" i="4"/>
  <c r="E54" i="5" s="1"/>
  <c r="F55" i="4"/>
  <c r="F54" i="5" s="1"/>
  <c r="F52" i="7" s="1"/>
  <c r="G55" i="4"/>
  <c r="G54" i="5" s="1"/>
  <c r="G52" i="7" s="1"/>
  <c r="H55" i="4"/>
  <c r="H54" i="5" s="1"/>
  <c r="H52" i="7" s="1"/>
  <c r="I54" i="5"/>
  <c r="I52" i="7" s="1"/>
  <c r="C56" i="4"/>
  <c r="C55" i="5" s="1"/>
  <c r="C53" i="7" s="1"/>
  <c r="D56" i="4"/>
  <c r="D55" i="5" s="1"/>
  <c r="D53" i="7" s="1"/>
  <c r="E56" i="4"/>
  <c r="E55" i="5" s="1"/>
  <c r="F56" i="4"/>
  <c r="F55" i="5" s="1"/>
  <c r="F53" i="7" s="1"/>
  <c r="G56" i="4"/>
  <c r="G55" i="5" s="1"/>
  <c r="G53" i="7" s="1"/>
  <c r="H56" i="4"/>
  <c r="H55" i="5" s="1"/>
  <c r="H53" i="7" s="1"/>
  <c r="I55" i="5"/>
  <c r="I53" i="7" s="1"/>
  <c r="C57" i="4"/>
  <c r="C56" i="5" s="1"/>
  <c r="C54" i="7" s="1"/>
  <c r="D57" i="4"/>
  <c r="D56" i="5" s="1"/>
  <c r="D54" i="7" s="1"/>
  <c r="E57" i="4"/>
  <c r="E56" i="5" s="1"/>
  <c r="F57" i="4"/>
  <c r="F56" i="5" s="1"/>
  <c r="F54" i="7" s="1"/>
  <c r="G57" i="4"/>
  <c r="G56" i="5" s="1"/>
  <c r="G54" i="7" s="1"/>
  <c r="H57" i="4"/>
  <c r="H56" i="5" s="1"/>
  <c r="H54" i="7" s="1"/>
  <c r="I56" i="5"/>
  <c r="I54" i="7" s="1"/>
  <c r="C58" i="4"/>
  <c r="C57" i="5" s="1"/>
  <c r="C55" i="7" s="1"/>
  <c r="D58" i="4"/>
  <c r="D57" i="5" s="1"/>
  <c r="D55" i="7" s="1"/>
  <c r="E58" i="4"/>
  <c r="E57" i="5" s="1"/>
  <c r="F58" i="4"/>
  <c r="F57" i="5" s="1"/>
  <c r="F55" i="7" s="1"/>
  <c r="G58" i="4"/>
  <c r="G57" i="5" s="1"/>
  <c r="G55" i="7" s="1"/>
  <c r="H58" i="4"/>
  <c r="H57" i="5" s="1"/>
  <c r="H55" i="7" s="1"/>
  <c r="I57" i="5"/>
  <c r="I55" i="7" s="1"/>
  <c r="C59" i="4"/>
  <c r="C58" i="5" s="1"/>
  <c r="C56" i="7" s="1"/>
  <c r="D59" i="4"/>
  <c r="D58" i="5" s="1"/>
  <c r="D56" i="7" s="1"/>
  <c r="E59" i="4"/>
  <c r="E58" i="5" s="1"/>
  <c r="F59" i="4"/>
  <c r="F58" i="5" s="1"/>
  <c r="F56" i="7" s="1"/>
  <c r="G59" i="4"/>
  <c r="G58" i="5" s="1"/>
  <c r="G56" i="7" s="1"/>
  <c r="H59" i="4"/>
  <c r="H58" i="5" s="1"/>
  <c r="H56" i="7" s="1"/>
  <c r="I58" i="5"/>
  <c r="I56" i="7" s="1"/>
  <c r="C60" i="4"/>
  <c r="C59" i="5" s="1"/>
  <c r="C57" i="7" s="1"/>
  <c r="D60" i="4"/>
  <c r="D59" i="5" s="1"/>
  <c r="D57" i="7" s="1"/>
  <c r="E60" i="4"/>
  <c r="E59" i="5" s="1"/>
  <c r="F60" i="4"/>
  <c r="F59" i="5" s="1"/>
  <c r="F57" i="7" s="1"/>
  <c r="G60" i="4"/>
  <c r="G59" i="5" s="1"/>
  <c r="G57" i="7" s="1"/>
  <c r="H60" i="4"/>
  <c r="H59" i="5" s="1"/>
  <c r="H57" i="7" s="1"/>
  <c r="I59" i="5"/>
  <c r="I57" i="7" s="1"/>
  <c r="C61" i="4"/>
  <c r="C60" i="5" s="1"/>
  <c r="C58" i="7" s="1"/>
  <c r="D61" i="4"/>
  <c r="D60" i="5" s="1"/>
  <c r="D58" i="7" s="1"/>
  <c r="E61" i="4"/>
  <c r="E60" i="5" s="1"/>
  <c r="F61" i="4"/>
  <c r="F60" i="5" s="1"/>
  <c r="F58" i="7" s="1"/>
  <c r="G61" i="4"/>
  <c r="G60" i="5" s="1"/>
  <c r="G58" i="7" s="1"/>
  <c r="H61" i="4"/>
  <c r="H60" i="5" s="1"/>
  <c r="H58" i="7" s="1"/>
  <c r="I60" i="5"/>
  <c r="I58" i="7" s="1"/>
  <c r="C62" i="4"/>
  <c r="C61" i="5" s="1"/>
  <c r="C59" i="7" s="1"/>
  <c r="D62" i="4"/>
  <c r="D61" i="5" s="1"/>
  <c r="D59" i="7" s="1"/>
  <c r="E62" i="4"/>
  <c r="E61" i="5" s="1"/>
  <c r="F62" i="4"/>
  <c r="F61" i="5" s="1"/>
  <c r="F59" i="7" s="1"/>
  <c r="G62" i="4"/>
  <c r="G61" i="5" s="1"/>
  <c r="G59" i="7" s="1"/>
  <c r="H62" i="4"/>
  <c r="H61" i="5" s="1"/>
  <c r="H59" i="7" s="1"/>
  <c r="I61" i="5"/>
  <c r="I59" i="7" s="1"/>
  <c r="C63" i="4"/>
  <c r="C62" i="5" s="1"/>
  <c r="C60" i="7" s="1"/>
  <c r="D63" i="4"/>
  <c r="D62" i="5" s="1"/>
  <c r="D60" i="7" s="1"/>
  <c r="E63" i="4"/>
  <c r="E62" i="5" s="1"/>
  <c r="F63" i="4"/>
  <c r="F62" i="5" s="1"/>
  <c r="F60" i="7" s="1"/>
  <c r="G63" i="4"/>
  <c r="G62" i="5" s="1"/>
  <c r="G60" i="7" s="1"/>
  <c r="H63" i="4"/>
  <c r="H62" i="5" s="1"/>
  <c r="H60" i="7" s="1"/>
  <c r="I62" i="5"/>
  <c r="I60" i="7" s="1"/>
  <c r="C64" i="4"/>
  <c r="C63" i="5" s="1"/>
  <c r="C61" i="7" s="1"/>
  <c r="D64" i="4"/>
  <c r="D63" i="5" s="1"/>
  <c r="D61" i="7" s="1"/>
  <c r="E64" i="4"/>
  <c r="E63" i="5" s="1"/>
  <c r="F64" i="4"/>
  <c r="F63" i="5" s="1"/>
  <c r="F61" i="7" s="1"/>
  <c r="G64" i="4"/>
  <c r="G63" i="5" s="1"/>
  <c r="G61" i="7" s="1"/>
  <c r="H64" i="4"/>
  <c r="H63" i="5" s="1"/>
  <c r="H61" i="7" s="1"/>
  <c r="I63" i="5"/>
  <c r="I61" i="7" s="1"/>
  <c r="C65" i="4"/>
  <c r="C64" i="5" s="1"/>
  <c r="C62" i="7" s="1"/>
  <c r="D65" i="4"/>
  <c r="D64" i="5" s="1"/>
  <c r="D62" i="7" s="1"/>
  <c r="E65" i="4"/>
  <c r="E64" i="5" s="1"/>
  <c r="F65" i="4"/>
  <c r="F64" i="5" s="1"/>
  <c r="F62" i="7" s="1"/>
  <c r="G65" i="4"/>
  <c r="G64" i="5" s="1"/>
  <c r="G62" i="7" s="1"/>
  <c r="H65" i="4"/>
  <c r="H64" i="5" s="1"/>
  <c r="H62" i="7" s="1"/>
  <c r="I64" i="5"/>
  <c r="I62" i="7" s="1"/>
  <c r="C66" i="4"/>
  <c r="C65" i="5" s="1"/>
  <c r="C63" i="7" s="1"/>
  <c r="D66" i="4"/>
  <c r="D65" i="5" s="1"/>
  <c r="D63" i="7" s="1"/>
  <c r="E66" i="4"/>
  <c r="E65" i="5" s="1"/>
  <c r="F66" i="4"/>
  <c r="F65" i="5" s="1"/>
  <c r="F63" i="7" s="1"/>
  <c r="G66" i="4"/>
  <c r="G65" i="5" s="1"/>
  <c r="G63" i="7" s="1"/>
  <c r="H66" i="4"/>
  <c r="H65" i="5" s="1"/>
  <c r="H63" i="7" s="1"/>
  <c r="I65" i="5"/>
  <c r="I63" i="7" s="1"/>
  <c r="C67" i="4"/>
  <c r="C66" i="5" s="1"/>
  <c r="C64" i="7" s="1"/>
  <c r="D67" i="4"/>
  <c r="D66" i="5" s="1"/>
  <c r="D64" i="7" s="1"/>
  <c r="E67" i="4"/>
  <c r="E66" i="5" s="1"/>
  <c r="F67" i="4"/>
  <c r="F66" i="5" s="1"/>
  <c r="F64" i="7" s="1"/>
  <c r="G67" i="4"/>
  <c r="G66" i="5" s="1"/>
  <c r="G64" i="7" s="1"/>
  <c r="H67" i="4"/>
  <c r="H66" i="5" s="1"/>
  <c r="H64" i="7" s="1"/>
  <c r="I66" i="5"/>
  <c r="I64" i="7" s="1"/>
  <c r="C68" i="4"/>
  <c r="C67" i="5" s="1"/>
  <c r="C65" i="7" s="1"/>
  <c r="D68" i="4"/>
  <c r="D67" i="5" s="1"/>
  <c r="D65" i="7" s="1"/>
  <c r="E68" i="4"/>
  <c r="E67" i="5" s="1"/>
  <c r="F68" i="4"/>
  <c r="F67" i="5" s="1"/>
  <c r="F65" i="7" s="1"/>
  <c r="G68" i="4"/>
  <c r="G67" i="5" s="1"/>
  <c r="G65" i="7" s="1"/>
  <c r="H68" i="4"/>
  <c r="H67" i="5" s="1"/>
  <c r="H65" i="7" s="1"/>
  <c r="I67" i="5"/>
  <c r="I65" i="7" s="1"/>
  <c r="C69" i="4"/>
  <c r="C68" i="5" s="1"/>
  <c r="C66" i="7" s="1"/>
  <c r="D69" i="4"/>
  <c r="D68" i="5" s="1"/>
  <c r="D66" i="7" s="1"/>
  <c r="E69" i="4"/>
  <c r="E68" i="5" s="1"/>
  <c r="F69" i="4"/>
  <c r="F68" i="5" s="1"/>
  <c r="F66" i="7" s="1"/>
  <c r="G69" i="4"/>
  <c r="G68" i="5" s="1"/>
  <c r="G66" i="7" s="1"/>
  <c r="H69" i="4"/>
  <c r="H68" i="5" s="1"/>
  <c r="H66" i="7" s="1"/>
  <c r="I68" i="5"/>
  <c r="I66" i="7" s="1"/>
  <c r="C70" i="4"/>
  <c r="C69" i="5" s="1"/>
  <c r="C67" i="7" s="1"/>
  <c r="D70" i="4"/>
  <c r="D69" i="5" s="1"/>
  <c r="D67" i="7" s="1"/>
  <c r="E70" i="4"/>
  <c r="E69" i="5" s="1"/>
  <c r="F70" i="4"/>
  <c r="F69" i="5" s="1"/>
  <c r="F67" i="7" s="1"/>
  <c r="G70" i="4"/>
  <c r="G69" i="5" s="1"/>
  <c r="G67" i="7" s="1"/>
  <c r="H70" i="4"/>
  <c r="H69" i="5" s="1"/>
  <c r="H67" i="7" s="1"/>
  <c r="I69" i="5"/>
  <c r="I67" i="7" s="1"/>
  <c r="C71" i="4"/>
  <c r="C70" i="5" s="1"/>
  <c r="C68" i="7" s="1"/>
  <c r="D71" i="4"/>
  <c r="D70" i="5" s="1"/>
  <c r="D68" i="7" s="1"/>
  <c r="E71" i="4"/>
  <c r="E70" i="5" s="1"/>
  <c r="F71" i="4"/>
  <c r="F70" i="5" s="1"/>
  <c r="F68" i="7" s="1"/>
  <c r="G71" i="4"/>
  <c r="G70" i="5" s="1"/>
  <c r="G68" i="7" s="1"/>
  <c r="H71" i="4"/>
  <c r="H70" i="5" s="1"/>
  <c r="H68" i="7" s="1"/>
  <c r="I70" i="5"/>
  <c r="I68" i="7" s="1"/>
  <c r="C72" i="4"/>
  <c r="C71" i="5" s="1"/>
  <c r="C69" i="7" s="1"/>
  <c r="D72" i="4"/>
  <c r="D71" i="5" s="1"/>
  <c r="D69" i="7" s="1"/>
  <c r="E72" i="4"/>
  <c r="E71" i="5" s="1"/>
  <c r="F72" i="4"/>
  <c r="F71" i="5" s="1"/>
  <c r="F69" i="7" s="1"/>
  <c r="G72" i="4"/>
  <c r="G71" i="5" s="1"/>
  <c r="G69" i="7" s="1"/>
  <c r="H72" i="4"/>
  <c r="H71" i="5" s="1"/>
  <c r="H69" i="7" s="1"/>
  <c r="I71" i="5"/>
  <c r="I69" i="7" s="1"/>
  <c r="C73" i="4"/>
  <c r="C72" i="5" s="1"/>
  <c r="C70" i="7" s="1"/>
  <c r="D73" i="4"/>
  <c r="D72" i="5" s="1"/>
  <c r="D70" i="7" s="1"/>
  <c r="E73" i="4"/>
  <c r="E72" i="5" s="1"/>
  <c r="F73" i="4"/>
  <c r="F72" i="5" s="1"/>
  <c r="F70" i="7" s="1"/>
  <c r="G73" i="4"/>
  <c r="G72" i="5" s="1"/>
  <c r="G70" i="7" s="1"/>
  <c r="H73" i="4"/>
  <c r="H72" i="5" s="1"/>
  <c r="H70" i="7" s="1"/>
  <c r="I72" i="5"/>
  <c r="I70" i="7" s="1"/>
  <c r="C74" i="4"/>
  <c r="C73" i="5" s="1"/>
  <c r="C71" i="7" s="1"/>
  <c r="D74" i="4"/>
  <c r="D73" i="5" s="1"/>
  <c r="D71" i="7" s="1"/>
  <c r="E74" i="4"/>
  <c r="E73" i="5" s="1"/>
  <c r="F74" i="4"/>
  <c r="F73" i="5" s="1"/>
  <c r="F71" i="7" s="1"/>
  <c r="G74" i="4"/>
  <c r="G73" i="5" s="1"/>
  <c r="G71" i="7" s="1"/>
  <c r="H74" i="4"/>
  <c r="H73" i="5" s="1"/>
  <c r="H71" i="7" s="1"/>
  <c r="I73" i="5"/>
  <c r="I71" i="7" s="1"/>
  <c r="C75" i="4"/>
  <c r="C74" i="5" s="1"/>
  <c r="C72" i="7" s="1"/>
  <c r="D75" i="4"/>
  <c r="D74" i="5" s="1"/>
  <c r="D72" i="7" s="1"/>
  <c r="E75" i="4"/>
  <c r="E74" i="5" s="1"/>
  <c r="F75" i="4"/>
  <c r="F74" i="5" s="1"/>
  <c r="F72" i="7" s="1"/>
  <c r="G75" i="4"/>
  <c r="G74" i="5" s="1"/>
  <c r="G72" i="7" s="1"/>
  <c r="H75" i="4"/>
  <c r="H74" i="5" s="1"/>
  <c r="H72" i="7" s="1"/>
  <c r="I74" i="5"/>
  <c r="I72" i="7" s="1"/>
  <c r="C76" i="4"/>
  <c r="C75" i="5" s="1"/>
  <c r="C73" i="7" s="1"/>
  <c r="D76" i="4"/>
  <c r="D75" i="5" s="1"/>
  <c r="D73" i="7" s="1"/>
  <c r="E76" i="4"/>
  <c r="E75" i="5" s="1"/>
  <c r="F76" i="4"/>
  <c r="F75" i="5" s="1"/>
  <c r="F73" i="7" s="1"/>
  <c r="G76" i="4"/>
  <c r="G75" i="5" s="1"/>
  <c r="G73" i="7" s="1"/>
  <c r="H76" i="4"/>
  <c r="H75" i="5" s="1"/>
  <c r="H73" i="7" s="1"/>
  <c r="I75" i="5"/>
  <c r="I73" i="7" s="1"/>
  <c r="C77" i="4"/>
  <c r="C76" i="5" s="1"/>
  <c r="C74" i="7" s="1"/>
  <c r="D77" i="4"/>
  <c r="D76" i="5" s="1"/>
  <c r="D74" i="7" s="1"/>
  <c r="E77" i="4"/>
  <c r="E76" i="5" s="1"/>
  <c r="F77" i="4"/>
  <c r="F76" i="5" s="1"/>
  <c r="F74" i="7" s="1"/>
  <c r="G77" i="4"/>
  <c r="G76" i="5" s="1"/>
  <c r="G74" i="7" s="1"/>
  <c r="H77" i="4"/>
  <c r="H76" i="5" s="1"/>
  <c r="H74" i="7" s="1"/>
  <c r="I76" i="5"/>
  <c r="I74" i="7" s="1"/>
  <c r="C78" i="4"/>
  <c r="C77" i="5" s="1"/>
  <c r="C75" i="7" s="1"/>
  <c r="D78" i="4"/>
  <c r="D77" i="5" s="1"/>
  <c r="D75" i="7" s="1"/>
  <c r="E78" i="4"/>
  <c r="E77" i="5" s="1"/>
  <c r="F78" i="4"/>
  <c r="F77" i="5" s="1"/>
  <c r="F75" i="7" s="1"/>
  <c r="G78" i="4"/>
  <c r="G77" i="5" s="1"/>
  <c r="G75" i="7" s="1"/>
  <c r="H78" i="4"/>
  <c r="H77" i="5" s="1"/>
  <c r="H75" i="7" s="1"/>
  <c r="I77" i="5"/>
  <c r="I75" i="7" s="1"/>
  <c r="C79" i="4"/>
  <c r="C78" i="5" s="1"/>
  <c r="C76" i="7" s="1"/>
  <c r="D79" i="4"/>
  <c r="D78" i="5" s="1"/>
  <c r="D76" i="7" s="1"/>
  <c r="E79" i="4"/>
  <c r="E78" i="5" s="1"/>
  <c r="F79" i="4"/>
  <c r="F78" i="5" s="1"/>
  <c r="F76" i="7" s="1"/>
  <c r="G79" i="4"/>
  <c r="G78" i="5" s="1"/>
  <c r="G76" i="7" s="1"/>
  <c r="H79" i="4"/>
  <c r="H78" i="5" s="1"/>
  <c r="H76" i="7" s="1"/>
  <c r="I78" i="5"/>
  <c r="I76" i="7" s="1"/>
  <c r="C80" i="4"/>
  <c r="C79" i="5" s="1"/>
  <c r="C77" i="7" s="1"/>
  <c r="D80" i="4"/>
  <c r="D79" i="5" s="1"/>
  <c r="D77" i="7" s="1"/>
  <c r="E80" i="4"/>
  <c r="E79" i="5" s="1"/>
  <c r="F80" i="4"/>
  <c r="F79" i="5" s="1"/>
  <c r="F77" i="7" s="1"/>
  <c r="G80" i="4"/>
  <c r="G79" i="5" s="1"/>
  <c r="G77" i="7" s="1"/>
  <c r="H80" i="4"/>
  <c r="H79" i="5" s="1"/>
  <c r="H77" i="7" s="1"/>
  <c r="I79" i="5"/>
  <c r="I77" i="7" s="1"/>
  <c r="C81" i="4"/>
  <c r="C80" i="5" s="1"/>
  <c r="C78" i="7" s="1"/>
  <c r="D81" i="4"/>
  <c r="D80" i="5" s="1"/>
  <c r="D78" i="7" s="1"/>
  <c r="E81" i="4"/>
  <c r="E80" i="5" s="1"/>
  <c r="F81" i="4"/>
  <c r="F80" i="5" s="1"/>
  <c r="F78" i="7" s="1"/>
  <c r="G81" i="4"/>
  <c r="G80" i="5" s="1"/>
  <c r="G78" i="7" s="1"/>
  <c r="H81" i="4"/>
  <c r="H80" i="5" s="1"/>
  <c r="H78" i="7" s="1"/>
  <c r="I80" i="5"/>
  <c r="I78" i="7" s="1"/>
  <c r="C82" i="4"/>
  <c r="C81" i="5" s="1"/>
  <c r="C79" i="7" s="1"/>
  <c r="D82" i="4"/>
  <c r="D81" i="5" s="1"/>
  <c r="D79" i="7" s="1"/>
  <c r="E82" i="4"/>
  <c r="E81" i="5" s="1"/>
  <c r="F82" i="4"/>
  <c r="F81" i="5" s="1"/>
  <c r="F79" i="7" s="1"/>
  <c r="G82" i="4"/>
  <c r="G81" i="5" s="1"/>
  <c r="G79" i="7" s="1"/>
  <c r="H82" i="4"/>
  <c r="H81" i="5" s="1"/>
  <c r="H79" i="7" s="1"/>
  <c r="I81" i="5"/>
  <c r="I79" i="7" s="1"/>
  <c r="C83" i="4"/>
  <c r="C82" i="5" s="1"/>
  <c r="C80" i="7" s="1"/>
  <c r="D83" i="4"/>
  <c r="D82" i="5" s="1"/>
  <c r="D80" i="7" s="1"/>
  <c r="E83" i="4"/>
  <c r="E82" i="5" s="1"/>
  <c r="F83" i="4"/>
  <c r="F82" i="5" s="1"/>
  <c r="F80" i="7" s="1"/>
  <c r="G83" i="4"/>
  <c r="G82" i="5" s="1"/>
  <c r="G80" i="7" s="1"/>
  <c r="H83" i="4"/>
  <c r="H82" i="5" s="1"/>
  <c r="H80" i="7" s="1"/>
  <c r="I82" i="5"/>
  <c r="I80" i="7" s="1"/>
  <c r="C84" i="4"/>
  <c r="C83" i="5" s="1"/>
  <c r="C81" i="7" s="1"/>
  <c r="D84" i="4"/>
  <c r="D83" i="5" s="1"/>
  <c r="D81" i="7" s="1"/>
  <c r="E84" i="4"/>
  <c r="E83" i="5" s="1"/>
  <c r="F84" i="4"/>
  <c r="F83" i="5" s="1"/>
  <c r="F81" i="7" s="1"/>
  <c r="G84" i="4"/>
  <c r="G83" i="5" s="1"/>
  <c r="G81" i="7" s="1"/>
  <c r="H84" i="4"/>
  <c r="H83" i="5" s="1"/>
  <c r="H81" i="7" s="1"/>
  <c r="I83" i="5"/>
  <c r="I81" i="7" s="1"/>
  <c r="C85" i="4"/>
  <c r="C84" i="5" s="1"/>
  <c r="C82" i="7" s="1"/>
  <c r="D85" i="4"/>
  <c r="D84" i="5" s="1"/>
  <c r="D82" i="7" s="1"/>
  <c r="E85" i="4"/>
  <c r="E84" i="5" s="1"/>
  <c r="F85" i="4"/>
  <c r="F84" i="5" s="1"/>
  <c r="F82" i="7" s="1"/>
  <c r="G85" i="4"/>
  <c r="G84" i="5" s="1"/>
  <c r="G82" i="7" s="1"/>
  <c r="H85" i="4"/>
  <c r="H84" i="5" s="1"/>
  <c r="H82" i="7" s="1"/>
  <c r="I84" i="5"/>
  <c r="I82" i="7" s="1"/>
  <c r="C86" i="4"/>
  <c r="C85" i="5" s="1"/>
  <c r="C83" i="7" s="1"/>
  <c r="D86" i="4"/>
  <c r="D85" i="5" s="1"/>
  <c r="D83" i="7" s="1"/>
  <c r="E86" i="4"/>
  <c r="E85" i="5" s="1"/>
  <c r="F86" i="4"/>
  <c r="F85" i="5" s="1"/>
  <c r="F83" i="7" s="1"/>
  <c r="G86" i="4"/>
  <c r="G85" i="5" s="1"/>
  <c r="G83" i="7" s="1"/>
  <c r="H86" i="4"/>
  <c r="H85" i="5" s="1"/>
  <c r="H83" i="7" s="1"/>
  <c r="I85" i="5"/>
  <c r="I83" i="7" s="1"/>
  <c r="C87" i="4"/>
  <c r="C86" i="5" s="1"/>
  <c r="C84" i="7" s="1"/>
  <c r="D87" i="4"/>
  <c r="D86" i="5" s="1"/>
  <c r="D84" i="7" s="1"/>
  <c r="E87" i="4"/>
  <c r="E86" i="5" s="1"/>
  <c r="F87" i="4"/>
  <c r="F86" i="5" s="1"/>
  <c r="F84" i="7" s="1"/>
  <c r="G87" i="4"/>
  <c r="G86" i="5" s="1"/>
  <c r="G84" i="7" s="1"/>
  <c r="H87" i="4"/>
  <c r="H86" i="5" s="1"/>
  <c r="H84" i="7" s="1"/>
  <c r="I86" i="5"/>
  <c r="I84" i="7" s="1"/>
  <c r="C88" i="4"/>
  <c r="C87" i="5" s="1"/>
  <c r="C85" i="7" s="1"/>
  <c r="D88" i="4"/>
  <c r="D87" i="5" s="1"/>
  <c r="D85" i="7" s="1"/>
  <c r="E88" i="4"/>
  <c r="E87" i="5" s="1"/>
  <c r="F88" i="4"/>
  <c r="F87" i="5" s="1"/>
  <c r="F85" i="7" s="1"/>
  <c r="G88" i="4"/>
  <c r="G87" i="5" s="1"/>
  <c r="G85" i="7" s="1"/>
  <c r="H88" i="4"/>
  <c r="H87" i="5" s="1"/>
  <c r="H85" i="7" s="1"/>
  <c r="I87" i="5"/>
  <c r="I85" i="7" s="1"/>
  <c r="C89" i="4"/>
  <c r="C88" i="5" s="1"/>
  <c r="C86" i="7" s="1"/>
  <c r="D89" i="4"/>
  <c r="D88" i="5" s="1"/>
  <c r="D86" i="7" s="1"/>
  <c r="E89" i="4"/>
  <c r="E88" i="5" s="1"/>
  <c r="F89" i="4"/>
  <c r="F88" i="5" s="1"/>
  <c r="F86" i="7" s="1"/>
  <c r="G89" i="4"/>
  <c r="G88" i="5" s="1"/>
  <c r="G86" i="7" s="1"/>
  <c r="H89" i="4"/>
  <c r="H88" i="5" s="1"/>
  <c r="H86" i="7" s="1"/>
  <c r="I88" i="5"/>
  <c r="I86" i="7" s="1"/>
  <c r="C90" i="4"/>
  <c r="C89" i="5" s="1"/>
  <c r="C87" i="7" s="1"/>
  <c r="D90" i="4"/>
  <c r="D89" i="5" s="1"/>
  <c r="D87" i="7" s="1"/>
  <c r="E90" i="4"/>
  <c r="E89" i="5" s="1"/>
  <c r="F90" i="4"/>
  <c r="F89" i="5" s="1"/>
  <c r="F87" i="7" s="1"/>
  <c r="G90" i="4"/>
  <c r="G89" i="5" s="1"/>
  <c r="G87" i="7" s="1"/>
  <c r="H90" i="4"/>
  <c r="H89" i="5" s="1"/>
  <c r="H87" i="7" s="1"/>
  <c r="I89" i="5"/>
  <c r="I87" i="7" s="1"/>
  <c r="C91" i="4"/>
  <c r="C90" i="5" s="1"/>
  <c r="C88" i="7" s="1"/>
  <c r="D91" i="4"/>
  <c r="D90" i="5" s="1"/>
  <c r="D88" i="7" s="1"/>
  <c r="E91" i="4"/>
  <c r="E90" i="5" s="1"/>
  <c r="F91" i="4"/>
  <c r="F90" i="5" s="1"/>
  <c r="F88" i="7" s="1"/>
  <c r="G91" i="4"/>
  <c r="G90" i="5" s="1"/>
  <c r="G88" i="7" s="1"/>
  <c r="H91" i="4"/>
  <c r="H90" i="5" s="1"/>
  <c r="H88" i="7" s="1"/>
  <c r="I90" i="5"/>
  <c r="I88" i="7" s="1"/>
  <c r="C92" i="4"/>
  <c r="C91" i="5" s="1"/>
  <c r="C89" i="7" s="1"/>
  <c r="D92" i="4"/>
  <c r="D91" i="5" s="1"/>
  <c r="D89" i="7" s="1"/>
  <c r="E92" i="4"/>
  <c r="E91" i="5" s="1"/>
  <c r="F92" i="4"/>
  <c r="F91" i="5" s="1"/>
  <c r="F89" i="7" s="1"/>
  <c r="G92" i="4"/>
  <c r="G91" i="5" s="1"/>
  <c r="G89" i="7" s="1"/>
  <c r="H92" i="4"/>
  <c r="H91" i="5" s="1"/>
  <c r="H89" i="7" s="1"/>
  <c r="I91" i="5"/>
  <c r="I89" i="7" s="1"/>
  <c r="C93" i="4"/>
  <c r="C92" i="5" s="1"/>
  <c r="C90" i="7" s="1"/>
  <c r="D93" i="4"/>
  <c r="D92" i="5" s="1"/>
  <c r="D90" i="7" s="1"/>
  <c r="E93" i="4"/>
  <c r="E92" i="5" s="1"/>
  <c r="F93" i="4"/>
  <c r="F92" i="5" s="1"/>
  <c r="F90" i="7" s="1"/>
  <c r="G93" i="4"/>
  <c r="G92" i="5" s="1"/>
  <c r="G90" i="7" s="1"/>
  <c r="H93" i="4"/>
  <c r="H92" i="5" s="1"/>
  <c r="H90" i="7" s="1"/>
  <c r="I92" i="5"/>
  <c r="I90" i="7" s="1"/>
  <c r="C94" i="4"/>
  <c r="C93" i="5" s="1"/>
  <c r="C91" i="7" s="1"/>
  <c r="D94" i="4"/>
  <c r="D93" i="5" s="1"/>
  <c r="D91" i="7" s="1"/>
  <c r="E94" i="4"/>
  <c r="E93" i="5" s="1"/>
  <c r="F94" i="4"/>
  <c r="F93" i="5" s="1"/>
  <c r="F91" i="7" s="1"/>
  <c r="G94" i="4"/>
  <c r="G93" i="5" s="1"/>
  <c r="G91" i="7" s="1"/>
  <c r="H94" i="4"/>
  <c r="H93" i="5" s="1"/>
  <c r="H91" i="7" s="1"/>
  <c r="I93" i="5"/>
  <c r="I91" i="7" s="1"/>
  <c r="C95" i="4"/>
  <c r="C94" i="5" s="1"/>
  <c r="C92" i="7" s="1"/>
  <c r="D95" i="4"/>
  <c r="D94" i="5" s="1"/>
  <c r="D92" i="7" s="1"/>
  <c r="E95" i="4"/>
  <c r="E94" i="5" s="1"/>
  <c r="F95" i="4"/>
  <c r="F94" i="5" s="1"/>
  <c r="F92" i="7" s="1"/>
  <c r="G95" i="4"/>
  <c r="G94" i="5" s="1"/>
  <c r="G92" i="7" s="1"/>
  <c r="H95" i="4"/>
  <c r="H94" i="5" s="1"/>
  <c r="H92" i="7" s="1"/>
  <c r="I94" i="5"/>
  <c r="I92" i="7" s="1"/>
  <c r="C96" i="4"/>
  <c r="C95" i="5" s="1"/>
  <c r="C93" i="7" s="1"/>
  <c r="D96" i="4"/>
  <c r="D95" i="5" s="1"/>
  <c r="D93" i="7" s="1"/>
  <c r="E96" i="4"/>
  <c r="E95" i="5" s="1"/>
  <c r="F96" i="4"/>
  <c r="F95" i="5" s="1"/>
  <c r="F93" i="7" s="1"/>
  <c r="G96" i="4"/>
  <c r="G95" i="5" s="1"/>
  <c r="G93" i="7" s="1"/>
  <c r="H96" i="4"/>
  <c r="H95" i="5" s="1"/>
  <c r="H93" i="7" s="1"/>
  <c r="I95" i="5"/>
  <c r="I93" i="7" s="1"/>
  <c r="C97" i="4"/>
  <c r="C96" i="5" s="1"/>
  <c r="C94" i="7" s="1"/>
  <c r="D97" i="4"/>
  <c r="D96" i="5" s="1"/>
  <c r="D94" i="7" s="1"/>
  <c r="E97" i="4"/>
  <c r="E96" i="5" s="1"/>
  <c r="F97" i="4"/>
  <c r="F96" i="5" s="1"/>
  <c r="F94" i="7" s="1"/>
  <c r="G97" i="4"/>
  <c r="G96" i="5" s="1"/>
  <c r="G94" i="7" s="1"/>
  <c r="H97" i="4"/>
  <c r="H96" i="5" s="1"/>
  <c r="H94" i="7" s="1"/>
  <c r="I96" i="5"/>
  <c r="I94" i="7" s="1"/>
  <c r="C98" i="4"/>
  <c r="C97" i="5" s="1"/>
  <c r="C95" i="7" s="1"/>
  <c r="D98" i="4"/>
  <c r="D97" i="5" s="1"/>
  <c r="D95" i="7" s="1"/>
  <c r="E98" i="4"/>
  <c r="E97" i="5" s="1"/>
  <c r="F98" i="4"/>
  <c r="F97" i="5" s="1"/>
  <c r="F95" i="7" s="1"/>
  <c r="G98" i="4"/>
  <c r="G97" i="5" s="1"/>
  <c r="G95" i="7" s="1"/>
  <c r="H98" i="4"/>
  <c r="H97" i="5" s="1"/>
  <c r="H95" i="7" s="1"/>
  <c r="I97" i="5"/>
  <c r="I95" i="7" s="1"/>
  <c r="C99" i="4"/>
  <c r="C98" i="5" s="1"/>
  <c r="C96" i="7" s="1"/>
  <c r="D99" i="4"/>
  <c r="D98" i="5" s="1"/>
  <c r="D96" i="7" s="1"/>
  <c r="E99" i="4"/>
  <c r="E98" i="5" s="1"/>
  <c r="F99" i="4"/>
  <c r="F98" i="5" s="1"/>
  <c r="F96" i="7" s="1"/>
  <c r="G99" i="4"/>
  <c r="G98" i="5" s="1"/>
  <c r="G96" i="7" s="1"/>
  <c r="H99" i="4"/>
  <c r="H98" i="5" s="1"/>
  <c r="H96" i="7" s="1"/>
  <c r="I98" i="5"/>
  <c r="I96" i="7" s="1"/>
  <c r="C100" i="4"/>
  <c r="C99" i="5" s="1"/>
  <c r="C97" i="7" s="1"/>
  <c r="D100" i="4"/>
  <c r="D99" i="5" s="1"/>
  <c r="D97" i="7" s="1"/>
  <c r="E100" i="4"/>
  <c r="E99" i="5" s="1"/>
  <c r="F100" i="4"/>
  <c r="F99" i="5" s="1"/>
  <c r="F97" i="7" s="1"/>
  <c r="G100" i="4"/>
  <c r="G99" i="5" s="1"/>
  <c r="G97" i="7" s="1"/>
  <c r="H100" i="4"/>
  <c r="H99" i="5" s="1"/>
  <c r="H97" i="7" s="1"/>
  <c r="I99" i="5"/>
  <c r="I97" i="7" s="1"/>
  <c r="C101" i="4"/>
  <c r="C100" i="5" s="1"/>
  <c r="C98" i="7" s="1"/>
  <c r="D101" i="4"/>
  <c r="D100" i="5" s="1"/>
  <c r="D98" i="7" s="1"/>
  <c r="E101" i="4"/>
  <c r="E100" i="5" s="1"/>
  <c r="F101" i="4"/>
  <c r="F100" i="5" s="1"/>
  <c r="F98" i="7" s="1"/>
  <c r="G101" i="4"/>
  <c r="G100" i="5" s="1"/>
  <c r="G98" i="7" s="1"/>
  <c r="H101" i="4"/>
  <c r="H100" i="5" s="1"/>
  <c r="H98" i="7" s="1"/>
  <c r="I100" i="5"/>
  <c r="I98" i="7" s="1"/>
  <c r="C102" i="4"/>
  <c r="C101" i="5" s="1"/>
  <c r="C99" i="7" s="1"/>
  <c r="D102" i="4"/>
  <c r="D101" i="5" s="1"/>
  <c r="D99" i="7" s="1"/>
  <c r="E102" i="4"/>
  <c r="E101" i="5" s="1"/>
  <c r="F102" i="4"/>
  <c r="F101" i="5" s="1"/>
  <c r="F99" i="7" s="1"/>
  <c r="G102" i="4"/>
  <c r="G101" i="5" s="1"/>
  <c r="G99" i="7" s="1"/>
  <c r="H102" i="4"/>
  <c r="H101" i="5" s="1"/>
  <c r="H99" i="7" s="1"/>
  <c r="I101" i="5"/>
  <c r="I99" i="7" s="1"/>
  <c r="C103" i="4"/>
  <c r="C102" i="5" s="1"/>
  <c r="C100" i="7" s="1"/>
  <c r="D103" i="4"/>
  <c r="D102" i="5" s="1"/>
  <c r="D100" i="7" s="1"/>
  <c r="E103" i="4"/>
  <c r="E102" i="5" s="1"/>
  <c r="F103" i="4"/>
  <c r="F102" i="5" s="1"/>
  <c r="F100" i="7" s="1"/>
  <c r="G103" i="4"/>
  <c r="G102" i="5" s="1"/>
  <c r="G100" i="7" s="1"/>
  <c r="H103" i="4"/>
  <c r="H102" i="5" s="1"/>
  <c r="H100" i="7" s="1"/>
  <c r="I102" i="5"/>
  <c r="I100" i="7" s="1"/>
  <c r="C104" i="4"/>
  <c r="C103" i="5" s="1"/>
  <c r="C101" i="7" s="1"/>
  <c r="D104" i="4"/>
  <c r="D103" i="5" s="1"/>
  <c r="D101" i="7" s="1"/>
  <c r="E104" i="4"/>
  <c r="E103" i="5" s="1"/>
  <c r="F104" i="4"/>
  <c r="F103" i="5" s="1"/>
  <c r="F101" i="7" s="1"/>
  <c r="G104" i="4"/>
  <c r="G103" i="5" s="1"/>
  <c r="G101" i="7" s="1"/>
  <c r="H104" i="4"/>
  <c r="H103" i="5" s="1"/>
  <c r="H101" i="7" s="1"/>
  <c r="I103" i="5"/>
  <c r="I101" i="7" s="1"/>
  <c r="C105" i="4"/>
  <c r="C104" i="5" s="1"/>
  <c r="C102" i="7" s="1"/>
  <c r="D105" i="4"/>
  <c r="D104" i="5" s="1"/>
  <c r="D102" i="7" s="1"/>
  <c r="E105" i="4"/>
  <c r="E104" i="5" s="1"/>
  <c r="F105" i="4"/>
  <c r="F104" i="5" s="1"/>
  <c r="F102" i="7" s="1"/>
  <c r="G105" i="4"/>
  <c r="G104" i="5" s="1"/>
  <c r="G102" i="7" s="1"/>
  <c r="H105" i="4"/>
  <c r="H104" i="5" s="1"/>
  <c r="H102" i="7" s="1"/>
  <c r="I104" i="5"/>
  <c r="I102" i="7" s="1"/>
  <c r="C106" i="4"/>
  <c r="C105" i="5" s="1"/>
  <c r="C103" i="7" s="1"/>
  <c r="D106" i="4"/>
  <c r="D105" i="5" s="1"/>
  <c r="D103" i="7" s="1"/>
  <c r="E106" i="4"/>
  <c r="E105" i="5" s="1"/>
  <c r="F106" i="4"/>
  <c r="F105" i="5" s="1"/>
  <c r="F103" i="7" s="1"/>
  <c r="G106" i="4"/>
  <c r="G105" i="5" s="1"/>
  <c r="G103" i="7" s="1"/>
  <c r="H106" i="4"/>
  <c r="H105" i="5" s="1"/>
  <c r="H103" i="7" s="1"/>
  <c r="I105" i="5"/>
  <c r="I103" i="7" s="1"/>
  <c r="I6" i="5"/>
  <c r="I4" i="7" s="1"/>
  <c r="H7" i="4"/>
  <c r="H6" i="5" s="1"/>
  <c r="H4" i="7" s="1"/>
  <c r="D7" i="4"/>
  <c r="D6" i="5" s="1"/>
  <c r="E7" i="4"/>
  <c r="E6" i="5" s="1"/>
  <c r="F7" i="4"/>
  <c r="F6" i="5" s="1"/>
  <c r="G7" i="4"/>
  <c r="G6" i="5" s="1"/>
  <c r="C7" i="4"/>
  <c r="C6" i="5" s="1"/>
  <c r="W15" l="1"/>
  <c r="B103" i="7"/>
  <c r="DH105" i="5"/>
  <c r="EI105" s="1"/>
  <c r="CT105"/>
  <c r="CE105"/>
  <c r="BP105"/>
  <c r="BA105"/>
  <c r="AL105"/>
  <c r="W105"/>
  <c r="B102" i="7"/>
  <c r="EI104" i="5"/>
  <c r="DH104"/>
  <c r="CT104"/>
  <c r="CE104"/>
  <c r="BP104"/>
  <c r="BA104"/>
  <c r="AL104"/>
  <c r="W104"/>
  <c r="B101" i="7"/>
  <c r="W103" i="5"/>
  <c r="DH103"/>
  <c r="EI103" s="1"/>
  <c r="CT103"/>
  <c r="CE103"/>
  <c r="BP103"/>
  <c r="BA103"/>
  <c r="AL103"/>
  <c r="B100" i="7"/>
  <c r="DH102" i="5"/>
  <c r="EI102" s="1"/>
  <c r="CT102"/>
  <c r="CE102"/>
  <c r="BP102"/>
  <c r="BA102"/>
  <c r="AL102"/>
  <c r="W102"/>
  <c r="B99" i="7"/>
  <c r="DH101" i="5"/>
  <c r="EI101" s="1"/>
  <c r="CT101"/>
  <c r="CE101"/>
  <c r="BP101"/>
  <c r="BA101"/>
  <c r="AL101"/>
  <c r="W101"/>
  <c r="B98" i="7"/>
  <c r="DH100" i="5"/>
  <c r="EI100" s="1"/>
  <c r="CT100"/>
  <c r="CE100"/>
  <c r="BP100"/>
  <c r="BA100"/>
  <c r="AL100"/>
  <c r="W100"/>
  <c r="B97" i="7"/>
  <c r="W99" i="5"/>
  <c r="DH99"/>
  <c r="EI99" s="1"/>
  <c r="CT99"/>
  <c r="CE99"/>
  <c r="BP99"/>
  <c r="BA99"/>
  <c r="AL99"/>
  <c r="B96" i="7"/>
  <c r="DH98" i="5"/>
  <c r="EI98" s="1"/>
  <c r="CT98"/>
  <c r="CE98"/>
  <c r="BP98"/>
  <c r="BA98"/>
  <c r="AL98"/>
  <c r="W98"/>
  <c r="B95" i="7"/>
  <c r="DH97" i="5"/>
  <c r="EI97" s="1"/>
  <c r="CT97"/>
  <c r="CE97"/>
  <c r="BP97"/>
  <c r="BA97"/>
  <c r="AL97"/>
  <c r="W97"/>
  <c r="B94" i="7"/>
  <c r="DH96" i="5"/>
  <c r="EI96" s="1"/>
  <c r="CT96"/>
  <c r="CE96"/>
  <c r="BP96"/>
  <c r="BA96"/>
  <c r="AL96"/>
  <c r="W96"/>
  <c r="B93" i="7"/>
  <c r="W95" i="5"/>
  <c r="DH95"/>
  <c r="EI95" s="1"/>
  <c r="CT95"/>
  <c r="CE95"/>
  <c r="BP95"/>
  <c r="BA95"/>
  <c r="AL95"/>
  <c r="B92" i="7"/>
  <c r="DH94" i="5"/>
  <c r="EI94" s="1"/>
  <c r="CT94"/>
  <c r="CE94"/>
  <c r="BP94"/>
  <c r="BA94"/>
  <c r="AL94"/>
  <c r="W94"/>
  <c r="B91" i="7"/>
  <c r="DH93" i="5"/>
  <c r="EI93" s="1"/>
  <c r="CT93"/>
  <c r="CE93"/>
  <c r="BP93"/>
  <c r="BA93"/>
  <c r="AL93"/>
  <c r="W93"/>
  <c r="B90" i="7"/>
  <c r="EI92" i="5"/>
  <c r="DH92"/>
  <c r="CT92"/>
  <c r="CE92"/>
  <c r="BP92"/>
  <c r="BA92"/>
  <c r="AL92"/>
  <c r="W92"/>
  <c r="B89" i="7"/>
  <c r="W91" i="5"/>
  <c r="DH91"/>
  <c r="EI91" s="1"/>
  <c r="CT91"/>
  <c r="CE91"/>
  <c r="BP91"/>
  <c r="BA91"/>
  <c r="AL91"/>
  <c r="B88" i="7"/>
  <c r="DH90" i="5"/>
  <c r="EI90" s="1"/>
  <c r="CT90"/>
  <c r="CE90"/>
  <c r="BP90"/>
  <c r="BA90"/>
  <c r="AL90"/>
  <c r="W90"/>
  <c r="B87" i="7"/>
  <c r="DH89" i="5"/>
  <c r="EI89" s="1"/>
  <c r="CT89"/>
  <c r="CE89"/>
  <c r="BP89"/>
  <c r="BA89"/>
  <c r="AL89"/>
  <c r="W89"/>
  <c r="B86" i="7"/>
  <c r="DH88" i="5"/>
  <c r="EI88" s="1"/>
  <c r="CT88"/>
  <c r="CE88"/>
  <c r="BP88"/>
  <c r="BA88"/>
  <c r="AL88"/>
  <c r="W88"/>
  <c r="W87"/>
  <c r="DH87"/>
  <c r="EI87" s="1"/>
  <c r="CT87"/>
  <c r="CE87"/>
  <c r="BP87"/>
  <c r="BA87"/>
  <c r="AL87"/>
  <c r="DH86"/>
  <c r="EI86" s="1"/>
  <c r="CT86"/>
  <c r="CE86"/>
  <c r="BP86"/>
  <c r="BA86"/>
  <c r="AL86"/>
  <c r="W86"/>
  <c r="DH85"/>
  <c r="EI85" s="1"/>
  <c r="CT85"/>
  <c r="CE85"/>
  <c r="BP85"/>
  <c r="BA85"/>
  <c r="AL85"/>
  <c r="W85"/>
  <c r="B82" i="7"/>
  <c r="DH84" i="5"/>
  <c r="EI84" s="1"/>
  <c r="CT84"/>
  <c r="CE84"/>
  <c r="BP84"/>
  <c r="BA84"/>
  <c r="AL84"/>
  <c r="W84"/>
  <c r="B81" i="7"/>
  <c r="W83" i="5"/>
  <c r="DH83"/>
  <c r="EI83" s="1"/>
  <c r="CT83"/>
  <c r="CE83"/>
  <c r="BP83"/>
  <c r="BA83"/>
  <c r="AL83"/>
  <c r="B80" i="7"/>
  <c r="DH82" i="5"/>
  <c r="EI82" s="1"/>
  <c r="CT82"/>
  <c r="CE82"/>
  <c r="BP82"/>
  <c r="BA82"/>
  <c r="AL82"/>
  <c r="W82"/>
  <c r="B79" i="7"/>
  <c r="DH81" i="5"/>
  <c r="EI81" s="1"/>
  <c r="CT81"/>
  <c r="CE81"/>
  <c r="BP81"/>
  <c r="BA81"/>
  <c r="AL81"/>
  <c r="W81"/>
  <c r="B78" i="7"/>
  <c r="DH80" i="5"/>
  <c r="EI80" s="1"/>
  <c r="CT80"/>
  <c r="CE80"/>
  <c r="BP80"/>
  <c r="BA80"/>
  <c r="AL80"/>
  <c r="W80"/>
  <c r="B77" i="7"/>
  <c r="W79" i="5"/>
  <c r="DH79"/>
  <c r="EI79" s="1"/>
  <c r="CT79"/>
  <c r="CE79"/>
  <c r="BP79"/>
  <c r="BA79"/>
  <c r="AL79"/>
  <c r="B76" i="7"/>
  <c r="DH78" i="5"/>
  <c r="EI78" s="1"/>
  <c r="CT78"/>
  <c r="CE78"/>
  <c r="BP78"/>
  <c r="BA78"/>
  <c r="AL78"/>
  <c r="W78"/>
  <c r="B75" i="7"/>
  <c r="EI77" i="5"/>
  <c r="DH77"/>
  <c r="CT77"/>
  <c r="CE77"/>
  <c r="BP77"/>
  <c r="BA77"/>
  <c r="AL77"/>
  <c r="W77"/>
  <c r="B74" i="7"/>
  <c r="DH76" i="5"/>
  <c r="EI76" s="1"/>
  <c r="CT76"/>
  <c r="CE76"/>
  <c r="BP76"/>
  <c r="BA76"/>
  <c r="AL76"/>
  <c r="W76"/>
  <c r="B73" i="7"/>
  <c r="W75" i="5"/>
  <c r="DH75"/>
  <c r="EI75" s="1"/>
  <c r="CT75"/>
  <c r="CE75"/>
  <c r="BP75"/>
  <c r="BA75"/>
  <c r="AL75"/>
  <c r="B72" i="7"/>
  <c r="DH74" i="5"/>
  <c r="EI74" s="1"/>
  <c r="CT74"/>
  <c r="CE74"/>
  <c r="BP74"/>
  <c r="BA74"/>
  <c r="AL74"/>
  <c r="W74"/>
  <c r="B71" i="7"/>
  <c r="EI73" i="5"/>
  <c r="DH73"/>
  <c r="CT73"/>
  <c r="CE73"/>
  <c r="BP73"/>
  <c r="BA73"/>
  <c r="AL73"/>
  <c r="W73"/>
  <c r="B70" i="7"/>
  <c r="DH72" i="5"/>
  <c r="EI72" s="1"/>
  <c r="CT72"/>
  <c r="CE72"/>
  <c r="BP72"/>
  <c r="BA72"/>
  <c r="AL72"/>
  <c r="W72"/>
  <c r="B69" i="7"/>
  <c r="W71" i="5"/>
  <c r="DH71"/>
  <c r="EI71" s="1"/>
  <c r="CT71"/>
  <c r="CE71"/>
  <c r="BP71"/>
  <c r="BA71"/>
  <c r="AL71"/>
  <c r="B68" i="7"/>
  <c r="DH70" i="5"/>
  <c r="EI70" s="1"/>
  <c r="CT70"/>
  <c r="CE70"/>
  <c r="BP70"/>
  <c r="BA70"/>
  <c r="AL70"/>
  <c r="W70"/>
  <c r="B67" i="7"/>
  <c r="DH69" i="5"/>
  <c r="EI69" s="1"/>
  <c r="CT69"/>
  <c r="CE69"/>
  <c r="BP69"/>
  <c r="BA69"/>
  <c r="AL69"/>
  <c r="W69"/>
  <c r="DH68"/>
  <c r="EI68" s="1"/>
  <c r="CT68"/>
  <c r="CE68"/>
  <c r="BP68"/>
  <c r="BA68"/>
  <c r="AL68"/>
  <c r="W68"/>
  <c r="B65" i="7"/>
  <c r="W67" i="5"/>
  <c r="EI67"/>
  <c r="DH67"/>
  <c r="CT67"/>
  <c r="CE67"/>
  <c r="BP67"/>
  <c r="BA67"/>
  <c r="AL67"/>
  <c r="DH66"/>
  <c r="EI66" s="1"/>
  <c r="CT66"/>
  <c r="CE66"/>
  <c r="BP66"/>
  <c r="BA66"/>
  <c r="AL66"/>
  <c r="W66"/>
  <c r="B63" i="7"/>
  <c r="DH65" i="5"/>
  <c r="EI65" s="1"/>
  <c r="CT65"/>
  <c r="CE65"/>
  <c r="BP65"/>
  <c r="BA65"/>
  <c r="AL65"/>
  <c r="W65"/>
  <c r="DH64"/>
  <c r="EI64" s="1"/>
  <c r="CT64"/>
  <c r="CE64"/>
  <c r="BP64"/>
  <c r="BA64"/>
  <c r="AL64"/>
  <c r="W64"/>
  <c r="B61" i="7"/>
  <c r="W63" i="5"/>
  <c r="DH63"/>
  <c r="EI63" s="1"/>
  <c r="CT63"/>
  <c r="CE63"/>
  <c r="BP63"/>
  <c r="BA63"/>
  <c r="AL63"/>
  <c r="B60" i="7"/>
  <c r="DH62" i="5"/>
  <c r="EI62" s="1"/>
  <c r="CT62"/>
  <c r="CE62"/>
  <c r="BP62"/>
  <c r="BA62"/>
  <c r="AL62"/>
  <c r="W62"/>
  <c r="B59" i="7"/>
  <c r="DH61" i="5"/>
  <c r="EI61" s="1"/>
  <c r="CT61"/>
  <c r="CE61"/>
  <c r="BP61"/>
  <c r="BA61"/>
  <c r="AL61"/>
  <c r="W61"/>
  <c r="B58" i="7"/>
  <c r="DH60" i="5"/>
  <c r="EI60" s="1"/>
  <c r="CT60"/>
  <c r="CE60"/>
  <c r="BP60"/>
  <c r="BA60"/>
  <c r="AL60"/>
  <c r="W60"/>
  <c r="B57" i="7"/>
  <c r="W59" i="5"/>
  <c r="EI59"/>
  <c r="DH59"/>
  <c r="CT59"/>
  <c r="CE59"/>
  <c r="BP59"/>
  <c r="BA59"/>
  <c r="AL59"/>
  <c r="B56" i="7"/>
  <c r="EI58" i="5"/>
  <c r="DH58"/>
  <c r="CT58"/>
  <c r="CE58"/>
  <c r="BP58"/>
  <c r="BA58"/>
  <c r="AL58"/>
  <c r="W58"/>
  <c r="B55" i="7"/>
  <c r="DH57" i="5"/>
  <c r="EI57" s="1"/>
  <c r="CT57"/>
  <c r="CE57"/>
  <c r="BP57"/>
  <c r="BA57"/>
  <c r="AL57"/>
  <c r="W57"/>
  <c r="B54" i="7"/>
  <c r="EI56" i="5"/>
  <c r="DH56"/>
  <c r="CT56"/>
  <c r="CE56"/>
  <c r="BP56"/>
  <c r="BA56"/>
  <c r="AL56"/>
  <c r="W56"/>
  <c r="B53" i="7"/>
  <c r="W55" i="5"/>
  <c r="DH55"/>
  <c r="EI55" s="1"/>
  <c r="CT55"/>
  <c r="CE55"/>
  <c r="BP55"/>
  <c r="BA55"/>
  <c r="AL55"/>
  <c r="B52" i="7"/>
  <c r="DH54" i="5"/>
  <c r="EI54" s="1"/>
  <c r="CT54"/>
  <c r="CE54"/>
  <c r="BP54"/>
  <c r="BA54"/>
  <c r="AL54"/>
  <c r="W54"/>
  <c r="B51" i="7"/>
  <c r="DH53" i="5"/>
  <c r="EI53" s="1"/>
  <c r="CT53"/>
  <c r="CE53"/>
  <c r="BP53"/>
  <c r="BA53"/>
  <c r="AL53"/>
  <c r="W53"/>
  <c r="B50" i="7"/>
  <c r="EI52" i="5"/>
  <c r="DH52"/>
  <c r="CT52"/>
  <c r="CE52"/>
  <c r="BP52"/>
  <c r="BA52"/>
  <c r="AL52"/>
  <c r="W52"/>
  <c r="B49" i="7"/>
  <c r="W51" i="5"/>
  <c r="DH51"/>
  <c r="EI51" s="1"/>
  <c r="CT51"/>
  <c r="CE51"/>
  <c r="BP51"/>
  <c r="BA51"/>
  <c r="AL51"/>
  <c r="B48" i="7"/>
  <c r="DH50" i="5"/>
  <c r="EI50" s="1"/>
  <c r="CT50"/>
  <c r="CE50"/>
  <c r="BP50"/>
  <c r="BA50"/>
  <c r="AL50"/>
  <c r="W50"/>
  <c r="DH49"/>
  <c r="EI49" s="1"/>
  <c r="CT49"/>
  <c r="CE49"/>
  <c r="BP49"/>
  <c r="BA49"/>
  <c r="AL49"/>
  <c r="W49"/>
  <c r="DH48"/>
  <c r="EI48" s="1"/>
  <c r="CT48"/>
  <c r="CE48"/>
  <c r="BP48"/>
  <c r="BA48"/>
  <c r="AL48"/>
  <c r="W48"/>
  <c r="W47"/>
  <c r="DH47"/>
  <c r="EI47" s="1"/>
  <c r="CT47"/>
  <c r="CE47"/>
  <c r="BP47"/>
  <c r="BA47"/>
  <c r="AL47"/>
  <c r="DH46"/>
  <c r="EI46" s="1"/>
  <c r="CT46"/>
  <c r="CE46"/>
  <c r="BP46"/>
  <c r="BA46"/>
  <c r="AL46"/>
  <c r="W46"/>
  <c r="DH45"/>
  <c r="EI45" s="1"/>
  <c r="CT45"/>
  <c r="CE45"/>
  <c r="BP45"/>
  <c r="BA45"/>
  <c r="AL45"/>
  <c r="W45"/>
  <c r="DH44"/>
  <c r="EI44" s="1"/>
  <c r="CT44"/>
  <c r="CE44"/>
  <c r="BP44"/>
  <c r="BA44"/>
  <c r="AL44"/>
  <c r="W44"/>
  <c r="W43"/>
  <c r="DH43"/>
  <c r="EI43" s="1"/>
  <c r="CT43"/>
  <c r="CE43"/>
  <c r="BP43"/>
  <c r="BA43"/>
  <c r="AL43"/>
  <c r="B40" i="7"/>
  <c r="DH42" i="5"/>
  <c r="EI42" s="1"/>
  <c r="CT42"/>
  <c r="CE42"/>
  <c r="BP42"/>
  <c r="BA42"/>
  <c r="AL42"/>
  <c r="W42"/>
  <c r="B39" i="7"/>
  <c r="DH41" i="5"/>
  <c r="EI41" s="1"/>
  <c r="CT41"/>
  <c r="CE41"/>
  <c r="BP41"/>
  <c r="BA41"/>
  <c r="AL41"/>
  <c r="W41"/>
  <c r="B38" i="7"/>
  <c r="DH40" i="5"/>
  <c r="EI40" s="1"/>
  <c r="CT40"/>
  <c r="CE40"/>
  <c r="BP40"/>
  <c r="BA40"/>
  <c r="AL40"/>
  <c r="W40"/>
  <c r="B37" i="7"/>
  <c r="W39" i="5"/>
  <c r="DH39"/>
  <c r="EI39" s="1"/>
  <c r="CT39"/>
  <c r="CE39"/>
  <c r="BP39"/>
  <c r="BA39"/>
  <c r="AL39"/>
  <c r="B36" i="7"/>
  <c r="DH38" i="5"/>
  <c r="EI38" s="1"/>
  <c r="CT38"/>
  <c r="CE38"/>
  <c r="BP38"/>
  <c r="BA38"/>
  <c r="AL38"/>
  <c r="W38"/>
  <c r="B35" i="7"/>
  <c r="DH37" i="5"/>
  <c r="EI37" s="1"/>
  <c r="CT37"/>
  <c r="CE37"/>
  <c r="BP37"/>
  <c r="BA37"/>
  <c r="AL37"/>
  <c r="W37"/>
  <c r="B34" i="7"/>
  <c r="DH36" i="5"/>
  <c r="EI36" s="1"/>
  <c r="CT36"/>
  <c r="CE36"/>
  <c r="BP36"/>
  <c r="BA36"/>
  <c r="AL36"/>
  <c r="W36"/>
  <c r="B33" i="7"/>
  <c r="W35" i="5"/>
  <c r="DH35"/>
  <c r="EI35" s="1"/>
  <c r="CT35"/>
  <c r="CE35"/>
  <c r="BP35"/>
  <c r="BA35"/>
  <c r="AL35"/>
  <c r="B32" i="7"/>
  <c r="DH34" i="5"/>
  <c r="EI34" s="1"/>
  <c r="CT34"/>
  <c r="CE34"/>
  <c r="BP34"/>
  <c r="BA34"/>
  <c r="AL34"/>
  <c r="W34"/>
  <c r="B31" i="7"/>
  <c r="EI33" i="5"/>
  <c r="DH33"/>
  <c r="CT33"/>
  <c r="CE33"/>
  <c r="BP33"/>
  <c r="BA33"/>
  <c r="AL33"/>
  <c r="W33"/>
  <c r="B30" i="7"/>
  <c r="DH32" i="5"/>
  <c r="EI32" s="1"/>
  <c r="CT32"/>
  <c r="CE32"/>
  <c r="BP32"/>
  <c r="BA32"/>
  <c r="AL32"/>
  <c r="W32"/>
  <c r="B29" i="7"/>
  <c r="W31" i="5"/>
  <c r="DH31"/>
  <c r="EI31" s="1"/>
  <c r="CT31"/>
  <c r="CE31"/>
  <c r="BP31"/>
  <c r="BA31"/>
  <c r="AL31"/>
  <c r="B28" i="7"/>
  <c r="DH30" i="5"/>
  <c r="EI30" s="1"/>
  <c r="CT30"/>
  <c r="CE30"/>
  <c r="BP30"/>
  <c r="BA30"/>
  <c r="AL30"/>
  <c r="W30"/>
  <c r="B27" i="7"/>
  <c r="EI29" i="5"/>
  <c r="DH29"/>
  <c r="CT29"/>
  <c r="CE29"/>
  <c r="BP29"/>
  <c r="BA29"/>
  <c r="AL29"/>
  <c r="W29"/>
  <c r="B26" i="7"/>
  <c r="DH28" i="5"/>
  <c r="EI28" s="1"/>
  <c r="CT28"/>
  <c r="CE28"/>
  <c r="BP28"/>
  <c r="BA28"/>
  <c r="AL28"/>
  <c r="W28"/>
  <c r="B25" i="7"/>
  <c r="W27" i="5"/>
  <c r="DH27"/>
  <c r="EI27" s="1"/>
  <c r="CT27"/>
  <c r="CE27"/>
  <c r="BP27"/>
  <c r="BA27"/>
  <c r="AL27"/>
  <c r="B24" i="7"/>
  <c r="DH26" i="5"/>
  <c r="EI26" s="1"/>
  <c r="CT26"/>
  <c r="CE26"/>
  <c r="BP26"/>
  <c r="BA26"/>
  <c r="AL26"/>
  <c r="W26"/>
  <c r="B23" i="7"/>
  <c r="EI25" i="5"/>
  <c r="DH25"/>
  <c r="CT25"/>
  <c r="CE25"/>
  <c r="BP25"/>
  <c r="BA25"/>
  <c r="AL25"/>
  <c r="W25"/>
  <c r="EI24"/>
  <c r="DH24"/>
  <c r="CT24"/>
  <c r="CE24"/>
  <c r="BP24"/>
  <c r="BA24"/>
  <c r="AL24"/>
  <c r="W24"/>
  <c r="B21" i="7"/>
  <c r="W23" i="5"/>
  <c r="DH23"/>
  <c r="EI23" s="1"/>
  <c r="CT23"/>
  <c r="CE23"/>
  <c r="BP23"/>
  <c r="BA23"/>
  <c r="AL23"/>
  <c r="DH22"/>
  <c r="EI22" s="1"/>
  <c r="CT22"/>
  <c r="CE22"/>
  <c r="BP22"/>
  <c r="BA22"/>
  <c r="AL22"/>
  <c r="W22"/>
  <c r="B19" i="7"/>
  <c r="DH21" i="5"/>
  <c r="EI21" s="1"/>
  <c r="CT21"/>
  <c r="CE21"/>
  <c r="BP21"/>
  <c r="BA21"/>
  <c r="AL21"/>
  <c r="W21"/>
  <c r="B18" i="7"/>
  <c r="DH20" i="5"/>
  <c r="EI20" s="1"/>
  <c r="CT20"/>
  <c r="CE20"/>
  <c r="BP20"/>
  <c r="BA20"/>
  <c r="AL20"/>
  <c r="W20"/>
  <c r="B17" i="7"/>
  <c r="EI19" i="5"/>
  <c r="DH19"/>
  <c r="CT19"/>
  <c r="CE19"/>
  <c r="BP19"/>
  <c r="BA19"/>
  <c r="AL19"/>
  <c r="W19"/>
  <c r="B16" i="7"/>
  <c r="DH18" i="5"/>
  <c r="EI18" s="1"/>
  <c r="CT18"/>
  <c r="CE18"/>
  <c r="BP18"/>
  <c r="BA18"/>
  <c r="AL18"/>
  <c r="W18"/>
  <c r="B15" i="7"/>
  <c r="EI17" i="5"/>
  <c r="DH17"/>
  <c r="CT17"/>
  <c r="CE17"/>
  <c r="BP17"/>
  <c r="BA17"/>
  <c r="AL17"/>
  <c r="W17"/>
  <c r="B14" i="7"/>
  <c r="DH16" i="5"/>
  <c r="EI16" s="1"/>
  <c r="CT16"/>
  <c r="CE16"/>
  <c r="BP16"/>
  <c r="BA16"/>
  <c r="AL16"/>
  <c r="W16"/>
  <c r="B13" i="7"/>
  <c r="EI15" i="5"/>
  <c r="DH15"/>
  <c r="CT15"/>
  <c r="CE15"/>
  <c r="BP15"/>
  <c r="BA15"/>
  <c r="AL15"/>
  <c r="B12" i="7"/>
  <c r="EI14" i="5"/>
  <c r="DH14"/>
  <c r="CT14"/>
  <c r="CE14"/>
  <c r="BP14"/>
  <c r="BA14"/>
  <c r="AL14"/>
  <c r="B11" i="7"/>
  <c r="B10"/>
  <c r="DH12" i="5"/>
  <c r="EI12" s="1"/>
  <c r="CT12"/>
  <c r="CE12"/>
  <c r="BP12"/>
  <c r="BA12"/>
  <c r="AL12"/>
  <c r="B9" i="7"/>
  <c r="DH11" i="5"/>
  <c r="EI11" s="1"/>
  <c r="CT11"/>
  <c r="CE11"/>
  <c r="BP11"/>
  <c r="BA11"/>
  <c r="AL11"/>
  <c r="B8" i="7"/>
  <c r="DH10" i="5"/>
  <c r="EI10" s="1"/>
  <c r="CT10"/>
  <c r="BP10"/>
  <c r="BA10"/>
  <c r="W10"/>
  <c r="B7" i="7"/>
  <c r="B6"/>
  <c r="B5"/>
  <c r="J107" i="5"/>
  <c r="B5" i="6" s="1"/>
  <c r="A9" i="9" s="1"/>
  <c r="DM3" i="5"/>
  <c r="AN107"/>
  <c r="B7" i="6" s="1"/>
  <c r="A11" i="9" s="1"/>
  <c r="DS3" i="5"/>
  <c r="BR107"/>
  <c r="B9" i="6" s="1"/>
  <c r="A13" i="9" s="1"/>
  <c r="DY3" i="5"/>
  <c r="Y107"/>
  <c r="B6" i="6" s="1"/>
  <c r="A10" i="9" s="1"/>
  <c r="DP3" i="5"/>
  <c r="BC107"/>
  <c r="B8" i="6" s="1"/>
  <c r="A12" i="9" s="1"/>
  <c r="DV3" i="5"/>
  <c r="E18" i="10"/>
  <c r="Q18" i="9"/>
  <c r="M18"/>
  <c r="E18"/>
  <c r="D12" i="10"/>
  <c r="A20"/>
  <c r="A19"/>
  <c r="G17"/>
  <c r="C9" i="9"/>
  <c r="I18"/>
  <c r="CG2" i="5"/>
  <c r="G4" i="7"/>
  <c r="C4"/>
  <c r="F4"/>
  <c r="D4"/>
  <c r="CJ19" i="5"/>
  <c r="CJ17"/>
  <c r="T6"/>
  <c r="V70"/>
  <c r="V62"/>
  <c r="S101"/>
  <c r="S85"/>
  <c r="V23"/>
  <c r="S21"/>
  <c r="S19"/>
  <c r="S17"/>
  <c r="S15"/>
  <c r="CJ15"/>
  <c r="V68"/>
  <c r="V64"/>
  <c r="V60"/>
  <c r="V26"/>
  <c r="CM6"/>
  <c r="BX6"/>
  <c r="BI6"/>
  <c r="AT6"/>
  <c r="AE6"/>
  <c r="P6"/>
  <c r="BI4" i="7"/>
  <c r="E4"/>
  <c r="BT4"/>
  <c r="BM4"/>
  <c r="BQ4"/>
  <c r="BU4"/>
  <c r="BL4"/>
  <c r="BP4"/>
  <c r="BO4"/>
  <c r="BS4"/>
  <c r="BJ4"/>
  <c r="BR4"/>
  <c r="BN4"/>
  <c r="CM105" i="5"/>
  <c r="BX105"/>
  <c r="BI105"/>
  <c r="AT105"/>
  <c r="AE105"/>
  <c r="CU105"/>
  <c r="CF105"/>
  <c r="DA105" s="1"/>
  <c r="DY105" s="1"/>
  <c r="BQ105"/>
  <c r="BB105"/>
  <c r="CY105" s="1"/>
  <c r="DS105" s="1"/>
  <c r="P105"/>
  <c r="X105"/>
  <c r="CW105" s="1"/>
  <c r="DM105" s="1"/>
  <c r="AM105"/>
  <c r="BI103" i="7"/>
  <c r="E103"/>
  <c r="BK102"/>
  <c r="BR102"/>
  <c r="BN102"/>
  <c r="BJ102"/>
  <c r="BT102"/>
  <c r="BP102"/>
  <c r="BL102"/>
  <c r="BU102"/>
  <c r="BQ102"/>
  <c r="BM102"/>
  <c r="BS102"/>
  <c r="BO102"/>
  <c r="CM103" i="5"/>
  <c r="BX103"/>
  <c r="BI103"/>
  <c r="AT103"/>
  <c r="AE103"/>
  <c r="CU103"/>
  <c r="CF103"/>
  <c r="DA103" s="1"/>
  <c r="DY103" s="1"/>
  <c r="BQ103"/>
  <c r="BB103"/>
  <c r="CY103" s="1"/>
  <c r="DS103" s="1"/>
  <c r="P103"/>
  <c r="X103"/>
  <c r="AM103"/>
  <c r="BI101" i="7"/>
  <c r="E101"/>
  <c r="BK100"/>
  <c r="BR100"/>
  <c r="BN100"/>
  <c r="BJ100"/>
  <c r="BT100"/>
  <c r="BP100"/>
  <c r="BL100"/>
  <c r="BU100"/>
  <c r="BQ100"/>
  <c r="BM100"/>
  <c r="BS100"/>
  <c r="BO100"/>
  <c r="CM101" i="5"/>
  <c r="BX101"/>
  <c r="BI101"/>
  <c r="AT101"/>
  <c r="AE101"/>
  <c r="CU101"/>
  <c r="CF101"/>
  <c r="DA101" s="1"/>
  <c r="DY101" s="1"/>
  <c r="BQ101"/>
  <c r="BB101"/>
  <c r="CY101" s="1"/>
  <c r="DS101" s="1"/>
  <c r="P101"/>
  <c r="X101"/>
  <c r="AM101"/>
  <c r="BI99" i="7"/>
  <c r="E99"/>
  <c r="BK98"/>
  <c r="BR98"/>
  <c r="BN98"/>
  <c r="BJ98"/>
  <c r="BT98"/>
  <c r="BP98"/>
  <c r="BL98"/>
  <c r="BU98"/>
  <c r="BQ98"/>
  <c r="BM98"/>
  <c r="BS98"/>
  <c r="BO98"/>
  <c r="CM99" i="5"/>
  <c r="BX99"/>
  <c r="BI99"/>
  <c r="AT99"/>
  <c r="AE99"/>
  <c r="CU99"/>
  <c r="CF99"/>
  <c r="DA99" s="1"/>
  <c r="DY99" s="1"/>
  <c r="BQ99"/>
  <c r="BB99"/>
  <c r="CY99" s="1"/>
  <c r="DS99" s="1"/>
  <c r="P99"/>
  <c r="X99"/>
  <c r="CW99" s="1"/>
  <c r="DM99" s="1"/>
  <c r="AM99"/>
  <c r="BI97" i="7"/>
  <c r="E97"/>
  <c r="BK96"/>
  <c r="BR96"/>
  <c r="BN96"/>
  <c r="BJ96"/>
  <c r="BT96"/>
  <c r="BP96"/>
  <c r="BL96"/>
  <c r="BU96"/>
  <c r="BQ96"/>
  <c r="BM96"/>
  <c r="BS96"/>
  <c r="BO96"/>
  <c r="CM97" i="5"/>
  <c r="BX97"/>
  <c r="BI97"/>
  <c r="AT97"/>
  <c r="AE97"/>
  <c r="CU97"/>
  <c r="CF97"/>
  <c r="DA97" s="1"/>
  <c r="DY97" s="1"/>
  <c r="BQ97"/>
  <c r="BB97"/>
  <c r="CY97" s="1"/>
  <c r="DS97" s="1"/>
  <c r="P97"/>
  <c r="X97"/>
  <c r="AM97"/>
  <c r="BI95" i="7"/>
  <c r="E95"/>
  <c r="BK94"/>
  <c r="BR94"/>
  <c r="BN94"/>
  <c r="BJ94"/>
  <c r="BT94"/>
  <c r="BP94"/>
  <c r="BL94"/>
  <c r="BU94"/>
  <c r="BQ94"/>
  <c r="BM94"/>
  <c r="BS94"/>
  <c r="BO94"/>
  <c r="CM95" i="5"/>
  <c r="BX95"/>
  <c r="BI95"/>
  <c r="AT95"/>
  <c r="AE95"/>
  <c r="CU95"/>
  <c r="CF95"/>
  <c r="DA95" s="1"/>
  <c r="DY95" s="1"/>
  <c r="BQ95"/>
  <c r="BB95"/>
  <c r="CY95" s="1"/>
  <c r="DS95" s="1"/>
  <c r="P95"/>
  <c r="X95"/>
  <c r="AM95"/>
  <c r="BI93" i="7"/>
  <c r="E93"/>
  <c r="BK92"/>
  <c r="BR92"/>
  <c r="BN92"/>
  <c r="BJ92"/>
  <c r="BT92"/>
  <c r="BP92"/>
  <c r="BL92"/>
  <c r="BU92"/>
  <c r="BQ92"/>
  <c r="BM92"/>
  <c r="BS92"/>
  <c r="BO92"/>
  <c r="CM93" i="5"/>
  <c r="BX93"/>
  <c r="BI93"/>
  <c r="AT93"/>
  <c r="AE93"/>
  <c r="CU93"/>
  <c r="CF93"/>
  <c r="DA93" s="1"/>
  <c r="DY93" s="1"/>
  <c r="BQ93"/>
  <c r="BB93"/>
  <c r="CY93" s="1"/>
  <c r="DS93" s="1"/>
  <c r="P93"/>
  <c r="X93"/>
  <c r="CW93" s="1"/>
  <c r="DM93" s="1"/>
  <c r="AM93"/>
  <c r="BI91" i="7"/>
  <c r="E91"/>
  <c r="BK90"/>
  <c r="BR90"/>
  <c r="BN90"/>
  <c r="BJ90"/>
  <c r="BT90"/>
  <c r="BP90"/>
  <c r="BL90"/>
  <c r="BU90"/>
  <c r="BQ90"/>
  <c r="BM90"/>
  <c r="BS90"/>
  <c r="BO90"/>
  <c r="CM91" i="5"/>
  <c r="BX91"/>
  <c r="BI91"/>
  <c r="AT91"/>
  <c r="AE91"/>
  <c r="CU91"/>
  <c r="CF91"/>
  <c r="DA91" s="1"/>
  <c r="DY91" s="1"/>
  <c r="BQ91"/>
  <c r="BB91"/>
  <c r="CY91" s="1"/>
  <c r="DS91" s="1"/>
  <c r="P91"/>
  <c r="X91"/>
  <c r="AM91"/>
  <c r="BI89" i="7"/>
  <c r="E89"/>
  <c r="BK88"/>
  <c r="BR88"/>
  <c r="BN88"/>
  <c r="BJ88"/>
  <c r="BT88"/>
  <c r="BP88"/>
  <c r="BL88"/>
  <c r="BU88"/>
  <c r="BQ88"/>
  <c r="BM88"/>
  <c r="BS88"/>
  <c r="BO88"/>
  <c r="CM89" i="5"/>
  <c r="BX89"/>
  <c r="BI89"/>
  <c r="AT89"/>
  <c r="AE89"/>
  <c r="CU89"/>
  <c r="CF89"/>
  <c r="DA89" s="1"/>
  <c r="DY89" s="1"/>
  <c r="BQ89"/>
  <c r="BB89"/>
  <c r="CY89" s="1"/>
  <c r="DS89" s="1"/>
  <c r="P89"/>
  <c r="X89"/>
  <c r="CW89" s="1"/>
  <c r="DM89" s="1"/>
  <c r="AM89"/>
  <c r="BI87" i="7"/>
  <c r="E87"/>
  <c r="BK86"/>
  <c r="BR86"/>
  <c r="BN86"/>
  <c r="BJ86"/>
  <c r="BT86"/>
  <c r="BP86"/>
  <c r="BL86"/>
  <c r="BU86"/>
  <c r="BQ86"/>
  <c r="BM86"/>
  <c r="BS86"/>
  <c r="BO86"/>
  <c r="CM87" i="5"/>
  <c r="BX87"/>
  <c r="BI87"/>
  <c r="AT87"/>
  <c r="AE87"/>
  <c r="CU87"/>
  <c r="CF87"/>
  <c r="BQ87"/>
  <c r="BB87"/>
  <c r="CY87" s="1"/>
  <c r="DS87" s="1"/>
  <c r="P87"/>
  <c r="X87"/>
  <c r="AM87"/>
  <c r="BI85" i="7"/>
  <c r="E85"/>
  <c r="BK84"/>
  <c r="BR84"/>
  <c r="BN84"/>
  <c r="BJ84"/>
  <c r="BT84"/>
  <c r="BP84"/>
  <c r="BL84"/>
  <c r="BU84"/>
  <c r="BQ84"/>
  <c r="BM84"/>
  <c r="BS84"/>
  <c r="BO84"/>
  <c r="CM85" i="5"/>
  <c r="BX85"/>
  <c r="BI85"/>
  <c r="AT85"/>
  <c r="AE85"/>
  <c r="CU85"/>
  <c r="CF85"/>
  <c r="BQ85"/>
  <c r="BB85"/>
  <c r="CY85" s="1"/>
  <c r="DS85" s="1"/>
  <c r="P85"/>
  <c r="X85"/>
  <c r="AM85"/>
  <c r="BI83" i="7"/>
  <c r="E83"/>
  <c r="BK82"/>
  <c r="BR82"/>
  <c r="BN82"/>
  <c r="BJ82"/>
  <c r="BT82"/>
  <c r="BP82"/>
  <c r="BL82"/>
  <c r="BU82"/>
  <c r="BQ82"/>
  <c r="BM82"/>
  <c r="BS82"/>
  <c r="BO82"/>
  <c r="CM83" i="5"/>
  <c r="BX83"/>
  <c r="BI83"/>
  <c r="AT83"/>
  <c r="AE83"/>
  <c r="CU83"/>
  <c r="CF83"/>
  <c r="BQ83"/>
  <c r="BB83"/>
  <c r="P83"/>
  <c r="X83"/>
  <c r="AM83"/>
  <c r="BI81" i="7"/>
  <c r="E81"/>
  <c r="BK80"/>
  <c r="BR80"/>
  <c r="BN80"/>
  <c r="BJ80"/>
  <c r="BT80"/>
  <c r="BP80"/>
  <c r="BL80"/>
  <c r="BU80"/>
  <c r="BQ80"/>
  <c r="BM80"/>
  <c r="BS80"/>
  <c r="BO80"/>
  <c r="CM81" i="5"/>
  <c r="BX81"/>
  <c r="BI81"/>
  <c r="AT81"/>
  <c r="AE81"/>
  <c r="CU81"/>
  <c r="CF81"/>
  <c r="BQ81"/>
  <c r="BB81"/>
  <c r="P81"/>
  <c r="X81"/>
  <c r="CW81" s="1"/>
  <c r="DM81" s="1"/>
  <c r="AM81"/>
  <c r="BI79" i="7"/>
  <c r="E79"/>
  <c r="BK78"/>
  <c r="BR78"/>
  <c r="BN78"/>
  <c r="BJ78"/>
  <c r="BT78"/>
  <c r="BP78"/>
  <c r="BL78"/>
  <c r="BU78"/>
  <c r="BQ78"/>
  <c r="BM78"/>
  <c r="BS78"/>
  <c r="BO78"/>
  <c r="CM79" i="5"/>
  <c r="BX79"/>
  <c r="BI79"/>
  <c r="AT79"/>
  <c r="AE79"/>
  <c r="CU79"/>
  <c r="CF79"/>
  <c r="BQ79"/>
  <c r="BB79"/>
  <c r="P79"/>
  <c r="X79"/>
  <c r="AM79"/>
  <c r="BI77" i="7"/>
  <c r="E77"/>
  <c r="BK76"/>
  <c r="BR76"/>
  <c r="BN76"/>
  <c r="BJ76"/>
  <c r="BT76"/>
  <c r="BP76"/>
  <c r="BL76"/>
  <c r="BU76"/>
  <c r="BQ76"/>
  <c r="BM76"/>
  <c r="BS76"/>
  <c r="BO76"/>
  <c r="CM77" i="5"/>
  <c r="BX77"/>
  <c r="BI77"/>
  <c r="AT77"/>
  <c r="AE77"/>
  <c r="CU77"/>
  <c r="CF77"/>
  <c r="BQ77"/>
  <c r="BB77"/>
  <c r="P77"/>
  <c r="X77"/>
  <c r="CW77" s="1"/>
  <c r="DM77" s="1"/>
  <c r="AM77"/>
  <c r="BI75" i="7"/>
  <c r="E75"/>
  <c r="BM74"/>
  <c r="BQ74"/>
  <c r="BU74"/>
  <c r="BL74"/>
  <c r="BP74"/>
  <c r="BT74"/>
  <c r="BK74"/>
  <c r="BO74"/>
  <c r="BS74"/>
  <c r="BJ74"/>
  <c r="BN74"/>
  <c r="BR74"/>
  <c r="CM75" i="5"/>
  <c r="BX75"/>
  <c r="BI75"/>
  <c r="AT75"/>
  <c r="AE75"/>
  <c r="CU75"/>
  <c r="CF75"/>
  <c r="BQ75"/>
  <c r="BB75"/>
  <c r="P75"/>
  <c r="X75"/>
  <c r="AM75"/>
  <c r="BI73" i="7"/>
  <c r="E73"/>
  <c r="BM72"/>
  <c r="BQ72"/>
  <c r="BU72"/>
  <c r="BL72"/>
  <c r="BP72"/>
  <c r="BT72"/>
  <c r="BK72"/>
  <c r="BO72"/>
  <c r="BS72"/>
  <c r="BJ72"/>
  <c r="BN72"/>
  <c r="BR72"/>
  <c r="CM73" i="5"/>
  <c r="BX73"/>
  <c r="BI73"/>
  <c r="AT73"/>
  <c r="AE73"/>
  <c r="CU73"/>
  <c r="CF73"/>
  <c r="BQ73"/>
  <c r="BB73"/>
  <c r="P73"/>
  <c r="X73"/>
  <c r="AM73"/>
  <c r="BI71" i="7"/>
  <c r="E71"/>
  <c r="BM70"/>
  <c r="BQ70"/>
  <c r="BU70"/>
  <c r="BL70"/>
  <c r="BP70"/>
  <c r="BT70"/>
  <c r="BK70"/>
  <c r="BO70"/>
  <c r="BS70"/>
  <c r="BJ70"/>
  <c r="BN70"/>
  <c r="BR70"/>
  <c r="CM71" i="5"/>
  <c r="BX71"/>
  <c r="BI71"/>
  <c r="AT71"/>
  <c r="AE71"/>
  <c r="CU71"/>
  <c r="CF71"/>
  <c r="BQ71"/>
  <c r="BB71"/>
  <c r="P71"/>
  <c r="X71"/>
  <c r="CW71" s="1"/>
  <c r="DM71" s="1"/>
  <c r="AM71"/>
  <c r="BI69" i="7"/>
  <c r="E69"/>
  <c r="BM68"/>
  <c r="BQ68"/>
  <c r="BU68"/>
  <c r="BL68"/>
  <c r="BP68"/>
  <c r="BT68"/>
  <c r="BK68"/>
  <c r="BO68"/>
  <c r="BS68"/>
  <c r="BJ68"/>
  <c r="BN68"/>
  <c r="BR68"/>
  <c r="CM69" i="5"/>
  <c r="BX69"/>
  <c r="BI69"/>
  <c r="AT69"/>
  <c r="AE69"/>
  <c r="CU69"/>
  <c r="CF69"/>
  <c r="BQ69"/>
  <c r="BB69"/>
  <c r="P69"/>
  <c r="X69"/>
  <c r="AM69"/>
  <c r="BI67" i="7"/>
  <c r="E67"/>
  <c r="BM66"/>
  <c r="BQ66"/>
  <c r="BU66"/>
  <c r="BL66"/>
  <c r="BP66"/>
  <c r="BT66"/>
  <c r="BK66"/>
  <c r="BO66"/>
  <c r="BS66"/>
  <c r="BJ66"/>
  <c r="BN66"/>
  <c r="BR66"/>
  <c r="CM67" i="5"/>
  <c r="BX67"/>
  <c r="BI67"/>
  <c r="AT67"/>
  <c r="AE67"/>
  <c r="CU67"/>
  <c r="CF67"/>
  <c r="BQ67"/>
  <c r="BB67"/>
  <c r="P67"/>
  <c r="X67"/>
  <c r="CW67" s="1"/>
  <c r="DM67" s="1"/>
  <c r="AM67"/>
  <c r="BI65" i="7"/>
  <c r="E65"/>
  <c r="BM64"/>
  <c r="BQ64"/>
  <c r="BU64"/>
  <c r="BL64"/>
  <c r="BP64"/>
  <c r="BT64"/>
  <c r="BK64"/>
  <c r="BO64"/>
  <c r="BS64"/>
  <c r="BJ64"/>
  <c r="BN64"/>
  <c r="BR64"/>
  <c r="CM65" i="5"/>
  <c r="BX65"/>
  <c r="BI65"/>
  <c r="AT65"/>
  <c r="AE65"/>
  <c r="CU65"/>
  <c r="CF65"/>
  <c r="BQ65"/>
  <c r="BB65"/>
  <c r="P65"/>
  <c r="X65"/>
  <c r="AM65"/>
  <c r="BI63" i="7"/>
  <c r="E63"/>
  <c r="BM62"/>
  <c r="BQ62"/>
  <c r="BU62"/>
  <c r="BL62"/>
  <c r="BP62"/>
  <c r="BT62"/>
  <c r="BK62"/>
  <c r="BO62"/>
  <c r="BS62"/>
  <c r="BJ62"/>
  <c r="BN62"/>
  <c r="BR62"/>
  <c r="CM63" i="5"/>
  <c r="BX63"/>
  <c r="BI63"/>
  <c r="AT63"/>
  <c r="AE63"/>
  <c r="CU63"/>
  <c r="CF63"/>
  <c r="BQ63"/>
  <c r="BB63"/>
  <c r="P63"/>
  <c r="X63"/>
  <c r="CW63" s="1"/>
  <c r="DM63" s="1"/>
  <c r="AM63"/>
  <c r="BI61" i="7"/>
  <c r="E61"/>
  <c r="BM60"/>
  <c r="BQ60"/>
  <c r="BU60"/>
  <c r="BL60"/>
  <c r="BP60"/>
  <c r="BT60"/>
  <c r="BK60"/>
  <c r="BO60"/>
  <c r="BS60"/>
  <c r="BJ60"/>
  <c r="BN60"/>
  <c r="BR60"/>
  <c r="CM61" i="5"/>
  <c r="BX61"/>
  <c r="BI61"/>
  <c r="AT61"/>
  <c r="AE61"/>
  <c r="CU61"/>
  <c r="CF61"/>
  <c r="BQ61"/>
  <c r="BB61"/>
  <c r="P61"/>
  <c r="X61"/>
  <c r="AM61"/>
  <c r="BI59" i="7"/>
  <c r="E59"/>
  <c r="BM58"/>
  <c r="BQ58"/>
  <c r="BU58"/>
  <c r="BL58"/>
  <c r="BP58"/>
  <c r="BT58"/>
  <c r="BK58"/>
  <c r="BO58"/>
  <c r="BS58"/>
  <c r="BJ58"/>
  <c r="BN58"/>
  <c r="BR58"/>
  <c r="CM59" i="5"/>
  <c r="BX59"/>
  <c r="BI59"/>
  <c r="AT59"/>
  <c r="AE59"/>
  <c r="CU59"/>
  <c r="CF59"/>
  <c r="BQ59"/>
  <c r="BB59"/>
  <c r="P59"/>
  <c r="X59"/>
  <c r="AM59"/>
  <c r="BI57" i="7"/>
  <c r="E57"/>
  <c r="BM56"/>
  <c r="BQ56"/>
  <c r="BU56"/>
  <c r="BL56"/>
  <c r="BP56"/>
  <c r="BT56"/>
  <c r="BK56"/>
  <c r="BO56"/>
  <c r="BS56"/>
  <c r="BJ56"/>
  <c r="BN56"/>
  <c r="BR56"/>
  <c r="CM57" i="5"/>
  <c r="BX57"/>
  <c r="BI57"/>
  <c r="AT57"/>
  <c r="AE57"/>
  <c r="CU57"/>
  <c r="CF57"/>
  <c r="BQ57"/>
  <c r="BB57"/>
  <c r="P57"/>
  <c r="X57"/>
  <c r="AM57"/>
  <c r="BI55" i="7"/>
  <c r="E55"/>
  <c r="BM54"/>
  <c r="BQ54"/>
  <c r="BU54"/>
  <c r="BL54"/>
  <c r="BP54"/>
  <c r="BT54"/>
  <c r="BK54"/>
  <c r="BO54"/>
  <c r="BS54"/>
  <c r="BJ54"/>
  <c r="BN54"/>
  <c r="BR54"/>
  <c r="CM55" i="5"/>
  <c r="BX55"/>
  <c r="BI55"/>
  <c r="AT55"/>
  <c r="AE55"/>
  <c r="CU55"/>
  <c r="CF55"/>
  <c r="BQ55"/>
  <c r="BB55"/>
  <c r="P55"/>
  <c r="X55"/>
  <c r="CW55" s="1"/>
  <c r="DM55" s="1"/>
  <c r="AM55"/>
  <c r="BI53" i="7"/>
  <c r="E53"/>
  <c r="BM52"/>
  <c r="BQ52"/>
  <c r="BU52"/>
  <c r="BL52"/>
  <c r="BP52"/>
  <c r="BT52"/>
  <c r="BK52"/>
  <c r="BO52"/>
  <c r="BS52"/>
  <c r="BJ52"/>
  <c r="BN52"/>
  <c r="BR52"/>
  <c r="CM53" i="5"/>
  <c r="BX53"/>
  <c r="BI53"/>
  <c r="AT53"/>
  <c r="AE53"/>
  <c r="CU53"/>
  <c r="CF53"/>
  <c r="BQ53"/>
  <c r="BB53"/>
  <c r="P53"/>
  <c r="X53"/>
  <c r="AM53"/>
  <c r="BI51" i="7"/>
  <c r="E51"/>
  <c r="BM50"/>
  <c r="BQ50"/>
  <c r="BU50"/>
  <c r="BL50"/>
  <c r="BP50"/>
  <c r="BT50"/>
  <c r="BK50"/>
  <c r="BO50"/>
  <c r="BS50"/>
  <c r="BJ50"/>
  <c r="BN50"/>
  <c r="BR50"/>
  <c r="CM51" i="5"/>
  <c r="BX51"/>
  <c r="BI51"/>
  <c r="AT51"/>
  <c r="AE51"/>
  <c r="CU51"/>
  <c r="CF51"/>
  <c r="BQ51"/>
  <c r="BB51"/>
  <c r="P51"/>
  <c r="X51"/>
  <c r="AM51"/>
  <c r="BI49" i="7"/>
  <c r="E49"/>
  <c r="BM48"/>
  <c r="BQ48"/>
  <c r="BU48"/>
  <c r="BL48"/>
  <c r="BP48"/>
  <c r="BT48"/>
  <c r="BK48"/>
  <c r="BO48"/>
  <c r="BS48"/>
  <c r="BJ48"/>
  <c r="BN48"/>
  <c r="BR48"/>
  <c r="CM49" i="5"/>
  <c r="BX49"/>
  <c r="BI49"/>
  <c r="AT49"/>
  <c r="AE49"/>
  <c r="CU49"/>
  <c r="CF49"/>
  <c r="DA49" s="1"/>
  <c r="DY49" s="1"/>
  <c r="BQ49"/>
  <c r="BB49"/>
  <c r="P49"/>
  <c r="X49"/>
  <c r="CW49" s="1"/>
  <c r="DM49" s="1"/>
  <c r="AM49"/>
  <c r="BI47" i="7"/>
  <c r="E47"/>
  <c r="BM46"/>
  <c r="BQ46"/>
  <c r="BU46"/>
  <c r="BL46"/>
  <c r="BP46"/>
  <c r="BT46"/>
  <c r="BK46"/>
  <c r="BO46"/>
  <c r="BS46"/>
  <c r="BJ46"/>
  <c r="BN46"/>
  <c r="BR46"/>
  <c r="CM47" i="5"/>
  <c r="BX47"/>
  <c r="BI47"/>
  <c r="AT47"/>
  <c r="AE47"/>
  <c r="CU47"/>
  <c r="CF47"/>
  <c r="DA47" s="1"/>
  <c r="DY47" s="1"/>
  <c r="BQ47"/>
  <c r="BB47"/>
  <c r="P47"/>
  <c r="X47"/>
  <c r="AM47"/>
  <c r="BI45" i="7"/>
  <c r="E45"/>
  <c r="BM44"/>
  <c r="BQ44"/>
  <c r="BU44"/>
  <c r="BL44"/>
  <c r="BP44"/>
  <c r="BT44"/>
  <c r="BK44"/>
  <c r="BO44"/>
  <c r="BS44"/>
  <c r="BJ44"/>
  <c r="BN44"/>
  <c r="BR44"/>
  <c r="CM45" i="5"/>
  <c r="BX45"/>
  <c r="BI45"/>
  <c r="AT45"/>
  <c r="AE45"/>
  <c r="CU45"/>
  <c r="CF45"/>
  <c r="DA45" s="1"/>
  <c r="DY45" s="1"/>
  <c r="BQ45"/>
  <c r="BB45"/>
  <c r="CY45" s="1"/>
  <c r="DS45" s="1"/>
  <c r="P45"/>
  <c r="X45"/>
  <c r="AM45"/>
  <c r="BI43" i="7"/>
  <c r="E43"/>
  <c r="BM42"/>
  <c r="BQ42"/>
  <c r="BU42"/>
  <c r="BL42"/>
  <c r="BP42"/>
  <c r="BT42"/>
  <c r="BK42"/>
  <c r="BO42"/>
  <c r="BS42"/>
  <c r="BJ42"/>
  <c r="BN42"/>
  <c r="BR42"/>
  <c r="CM43" i="5"/>
  <c r="BX43"/>
  <c r="BI43"/>
  <c r="AT43"/>
  <c r="AE43"/>
  <c r="CU43"/>
  <c r="CF43"/>
  <c r="DA43" s="1"/>
  <c r="DY43" s="1"/>
  <c r="BQ43"/>
  <c r="BB43"/>
  <c r="CY43" s="1"/>
  <c r="DS43" s="1"/>
  <c r="P43"/>
  <c r="X43"/>
  <c r="CW43" s="1"/>
  <c r="DM43" s="1"/>
  <c r="AM43"/>
  <c r="BI41" i="7"/>
  <c r="E41"/>
  <c r="BM40"/>
  <c r="BQ40"/>
  <c r="BU40"/>
  <c r="BL40"/>
  <c r="BP40"/>
  <c r="BT40"/>
  <c r="BK40"/>
  <c r="BO40"/>
  <c r="BS40"/>
  <c r="BJ40"/>
  <c r="BN40"/>
  <c r="BR40"/>
  <c r="CM41" i="5"/>
  <c r="BX41"/>
  <c r="BI41"/>
  <c r="AT41"/>
  <c r="AE41"/>
  <c r="CU41"/>
  <c r="CF41"/>
  <c r="BQ41"/>
  <c r="BB41"/>
  <c r="CY41" s="1"/>
  <c r="DS41" s="1"/>
  <c r="P41"/>
  <c r="X41"/>
  <c r="AM41"/>
  <c r="BI39" i="7"/>
  <c r="E39"/>
  <c r="BM38"/>
  <c r="BQ38"/>
  <c r="BU38"/>
  <c r="BL38"/>
  <c r="BP38"/>
  <c r="BT38"/>
  <c r="BK38"/>
  <c r="BO38"/>
  <c r="BS38"/>
  <c r="BJ38"/>
  <c r="BN38"/>
  <c r="BR38"/>
  <c r="CM39" i="5"/>
  <c r="BX39"/>
  <c r="BI39"/>
  <c r="AT39"/>
  <c r="AE39"/>
  <c r="CU39"/>
  <c r="CF39"/>
  <c r="DA39" s="1"/>
  <c r="DY39" s="1"/>
  <c r="BQ39"/>
  <c r="BB39"/>
  <c r="CY39" s="1"/>
  <c r="DS39" s="1"/>
  <c r="P39"/>
  <c r="X39"/>
  <c r="AM39"/>
  <c r="BI37" i="7"/>
  <c r="E37"/>
  <c r="BM36"/>
  <c r="BQ36"/>
  <c r="BU36"/>
  <c r="BL36"/>
  <c r="BP36"/>
  <c r="BT36"/>
  <c r="BK36"/>
  <c r="BO36"/>
  <c r="BS36"/>
  <c r="BJ36"/>
  <c r="BN36"/>
  <c r="BR36"/>
  <c r="CM37" i="5"/>
  <c r="BX37"/>
  <c r="BI37"/>
  <c r="AT37"/>
  <c r="AE37"/>
  <c r="CU37"/>
  <c r="CF37"/>
  <c r="BQ37"/>
  <c r="BB37"/>
  <c r="CY37" s="1"/>
  <c r="DS37" s="1"/>
  <c r="P37"/>
  <c r="X37"/>
  <c r="AM37"/>
  <c r="BI35" i="7"/>
  <c r="E35"/>
  <c r="BM34"/>
  <c r="BQ34"/>
  <c r="BU34"/>
  <c r="BL34"/>
  <c r="BP34"/>
  <c r="BT34"/>
  <c r="BK34"/>
  <c r="BO34"/>
  <c r="BS34"/>
  <c r="BJ34"/>
  <c r="BN34"/>
  <c r="BR34"/>
  <c r="CM35" i="5"/>
  <c r="BX35"/>
  <c r="BI35"/>
  <c r="AT35"/>
  <c r="AE35"/>
  <c r="CU35"/>
  <c r="CF35"/>
  <c r="DA35" s="1"/>
  <c r="DY35" s="1"/>
  <c r="BQ35"/>
  <c r="BB35"/>
  <c r="CY35" s="1"/>
  <c r="DS35" s="1"/>
  <c r="P35"/>
  <c r="X35"/>
  <c r="AM35"/>
  <c r="BI33" i="7"/>
  <c r="E33"/>
  <c r="BL32"/>
  <c r="BP32"/>
  <c r="BK32"/>
  <c r="BO32"/>
  <c r="BS32"/>
  <c r="BT32"/>
  <c r="BJ32"/>
  <c r="BN32"/>
  <c r="BR32"/>
  <c r="BM32"/>
  <c r="BQ32"/>
  <c r="BU32"/>
  <c r="CM33" i="5"/>
  <c r="BX33"/>
  <c r="BI33"/>
  <c r="AT33"/>
  <c r="AE33"/>
  <c r="CU33"/>
  <c r="CF33"/>
  <c r="BQ33"/>
  <c r="BB33"/>
  <c r="CY33" s="1"/>
  <c r="DS33" s="1"/>
  <c r="P33"/>
  <c r="X33"/>
  <c r="CW33" s="1"/>
  <c r="DM33" s="1"/>
  <c r="AM33"/>
  <c r="BI31" i="7"/>
  <c r="E31"/>
  <c r="BL30"/>
  <c r="BP30"/>
  <c r="BT30"/>
  <c r="BM30"/>
  <c r="BQ30"/>
  <c r="BU30"/>
  <c r="BJ30"/>
  <c r="BN30"/>
  <c r="BR30"/>
  <c r="BK30"/>
  <c r="BO30"/>
  <c r="BS30"/>
  <c r="CM31" i="5"/>
  <c r="BX31"/>
  <c r="BI31"/>
  <c r="AT31"/>
  <c r="AE31"/>
  <c r="CU31"/>
  <c r="CF31"/>
  <c r="DA31" s="1"/>
  <c r="DY31" s="1"/>
  <c r="BQ31"/>
  <c r="BB31"/>
  <c r="CY31" s="1"/>
  <c r="DS31" s="1"/>
  <c r="P31"/>
  <c r="X31"/>
  <c r="AM31"/>
  <c r="BI29" i="7"/>
  <c r="E29"/>
  <c r="BL28"/>
  <c r="BP28"/>
  <c r="BT28"/>
  <c r="BM28"/>
  <c r="BQ28"/>
  <c r="BU28"/>
  <c r="BJ28"/>
  <c r="BN28"/>
  <c r="BR28"/>
  <c r="BK28"/>
  <c r="BO28"/>
  <c r="BS28"/>
  <c r="CM29" i="5"/>
  <c r="BX29"/>
  <c r="BI29"/>
  <c r="AT29"/>
  <c r="AE29"/>
  <c r="P29"/>
  <c r="CU29"/>
  <c r="DB29" s="1"/>
  <c r="EB29" s="1"/>
  <c r="CF29"/>
  <c r="BQ29"/>
  <c r="BB29"/>
  <c r="X29"/>
  <c r="CW29" s="1"/>
  <c r="DM29" s="1"/>
  <c r="AM29"/>
  <c r="BI27" i="7"/>
  <c r="E27"/>
  <c r="BL26"/>
  <c r="BP26"/>
  <c r="BT26"/>
  <c r="BM26"/>
  <c r="BQ26"/>
  <c r="BU26"/>
  <c r="BJ26"/>
  <c r="BN26"/>
  <c r="BR26"/>
  <c r="BK26"/>
  <c r="BO26"/>
  <c r="BS26"/>
  <c r="CM27" i="5"/>
  <c r="BX27"/>
  <c r="BI27"/>
  <c r="AT27"/>
  <c r="AE27"/>
  <c r="P27"/>
  <c r="CU27"/>
  <c r="DB27" s="1"/>
  <c r="EB27" s="1"/>
  <c r="CF27"/>
  <c r="BQ27"/>
  <c r="BB27"/>
  <c r="X27"/>
  <c r="AM27"/>
  <c r="BI25" i="7"/>
  <c r="E25"/>
  <c r="BL24"/>
  <c r="BP24"/>
  <c r="BT24"/>
  <c r="BM24"/>
  <c r="BQ24"/>
  <c r="BU24"/>
  <c r="BJ24"/>
  <c r="BN24"/>
  <c r="BR24"/>
  <c r="BK24"/>
  <c r="BO24"/>
  <c r="BS24"/>
  <c r="CM25" i="5"/>
  <c r="BX25"/>
  <c r="BI25"/>
  <c r="AT25"/>
  <c r="AE25"/>
  <c r="P25"/>
  <c r="CU25"/>
  <c r="DB25" s="1"/>
  <c r="EB25" s="1"/>
  <c r="CF25"/>
  <c r="BQ25"/>
  <c r="BB25"/>
  <c r="X25"/>
  <c r="CW25" s="1"/>
  <c r="DM25" s="1"/>
  <c r="AM25"/>
  <c r="BI23" i="7"/>
  <c r="E23"/>
  <c r="BL22"/>
  <c r="BP22"/>
  <c r="BT22"/>
  <c r="BM22"/>
  <c r="BQ22"/>
  <c r="BU22"/>
  <c r="BJ22"/>
  <c r="BN22"/>
  <c r="BR22"/>
  <c r="BK22"/>
  <c r="BO22"/>
  <c r="BS22"/>
  <c r="CM23" i="5"/>
  <c r="BX23"/>
  <c r="BI23"/>
  <c r="AT23"/>
  <c r="AE23"/>
  <c r="P23"/>
  <c r="CU23"/>
  <c r="DB23" s="1"/>
  <c r="EB23" s="1"/>
  <c r="CF23"/>
  <c r="BQ23"/>
  <c r="BB23"/>
  <c r="X23"/>
  <c r="AM23"/>
  <c r="BI21" i="7"/>
  <c r="E21"/>
  <c r="BL20"/>
  <c r="BP20"/>
  <c r="BT20"/>
  <c r="BM20"/>
  <c r="BQ20"/>
  <c r="BU20"/>
  <c r="BJ20"/>
  <c r="BN20"/>
  <c r="BR20"/>
  <c r="BK20"/>
  <c r="BO20"/>
  <c r="BS20"/>
  <c r="CM21" i="5"/>
  <c r="BX21"/>
  <c r="BI21"/>
  <c r="AT21"/>
  <c r="AE21"/>
  <c r="P21"/>
  <c r="CU21"/>
  <c r="DB21" s="1"/>
  <c r="EB21" s="1"/>
  <c r="CF21"/>
  <c r="BQ21"/>
  <c r="BB21"/>
  <c r="X21"/>
  <c r="CW21" s="1"/>
  <c r="DM21" s="1"/>
  <c r="AM21"/>
  <c r="BI19" i="7"/>
  <c r="E19"/>
  <c r="BJ18"/>
  <c r="BN18"/>
  <c r="BT18"/>
  <c r="BM18"/>
  <c r="BQ18"/>
  <c r="BU18"/>
  <c r="BL18"/>
  <c r="BR18"/>
  <c r="BK18"/>
  <c r="BO18"/>
  <c r="BS18"/>
  <c r="CK19" i="5"/>
  <c r="CM19"/>
  <c r="BX19"/>
  <c r="BI19"/>
  <c r="AT19"/>
  <c r="AE19"/>
  <c r="P19"/>
  <c r="CU19"/>
  <c r="CF19"/>
  <c r="BQ19"/>
  <c r="CZ19" s="1"/>
  <c r="DV19" s="1"/>
  <c r="BB19"/>
  <c r="X19"/>
  <c r="AM19"/>
  <c r="BI17" i="7"/>
  <c r="E17"/>
  <c r="BL16"/>
  <c r="BP16"/>
  <c r="BT16"/>
  <c r="BO16"/>
  <c r="BS16"/>
  <c r="BJ16"/>
  <c r="BN16"/>
  <c r="BR16"/>
  <c r="BM16"/>
  <c r="BQ16"/>
  <c r="BU16"/>
  <c r="CK17" i="5"/>
  <c r="CM17"/>
  <c r="CO17" s="1"/>
  <c r="BX17"/>
  <c r="BI17"/>
  <c r="AT17"/>
  <c r="AE17"/>
  <c r="P17"/>
  <c r="CU17"/>
  <c r="DB17" s="1"/>
  <c r="EB17" s="1"/>
  <c r="CF17"/>
  <c r="BQ17"/>
  <c r="CZ17" s="1"/>
  <c r="DV17" s="1"/>
  <c r="BB17"/>
  <c r="X17"/>
  <c r="AM17"/>
  <c r="BI15" i="7"/>
  <c r="E15"/>
  <c r="BJ14"/>
  <c r="BN14"/>
  <c r="BR14"/>
  <c r="BK14"/>
  <c r="BO14"/>
  <c r="BS14"/>
  <c r="BL14"/>
  <c r="BP14"/>
  <c r="BT14"/>
  <c r="BM14"/>
  <c r="BQ14"/>
  <c r="CK15" i="5"/>
  <c r="CM15"/>
  <c r="BX15"/>
  <c r="BI15"/>
  <c r="AT15"/>
  <c r="AE15"/>
  <c r="P15"/>
  <c r="CU15"/>
  <c r="DB15" s="1"/>
  <c r="EB15" s="1"/>
  <c r="CF15"/>
  <c r="BQ15"/>
  <c r="CZ15" s="1"/>
  <c r="DV15" s="1"/>
  <c r="BB15"/>
  <c r="X15"/>
  <c r="CW15" s="1"/>
  <c r="DM15" s="1"/>
  <c r="AM15"/>
  <c r="BI13" i="7"/>
  <c r="E13"/>
  <c r="BN12"/>
  <c r="BR12"/>
  <c r="BK12"/>
  <c r="BO12"/>
  <c r="BS12"/>
  <c r="BL12"/>
  <c r="BP12"/>
  <c r="BT12"/>
  <c r="BM12"/>
  <c r="BQ12"/>
  <c r="BU12"/>
  <c r="CM13" i="5"/>
  <c r="BX13"/>
  <c r="BI13"/>
  <c r="AT13"/>
  <c r="AE13"/>
  <c r="P13"/>
  <c r="BI11" i="7"/>
  <c r="E11"/>
  <c r="BJ10"/>
  <c r="BN10"/>
  <c r="BR10"/>
  <c r="BK10"/>
  <c r="BQ10"/>
  <c r="BU10"/>
  <c r="BL10"/>
  <c r="BP10"/>
  <c r="BT10"/>
  <c r="BM10"/>
  <c r="BS10"/>
  <c r="CM11" i="5"/>
  <c r="BX11"/>
  <c r="BI11"/>
  <c r="AT11"/>
  <c r="AE11"/>
  <c r="P11"/>
  <c r="AM11"/>
  <c r="CU11"/>
  <c r="CF11"/>
  <c r="DA11" s="1"/>
  <c r="DY11" s="1"/>
  <c r="BB11"/>
  <c r="BI9" i="7"/>
  <c r="E9"/>
  <c r="BL8"/>
  <c r="BP8"/>
  <c r="BT8"/>
  <c r="BM8"/>
  <c r="BS8"/>
  <c r="BJ8"/>
  <c r="BN8"/>
  <c r="BR8"/>
  <c r="BK8"/>
  <c r="BO8"/>
  <c r="BU8"/>
  <c r="CM9" i="5"/>
  <c r="BX9"/>
  <c r="BI9"/>
  <c r="AT9"/>
  <c r="AE9"/>
  <c r="P9"/>
  <c r="BI7" i="7"/>
  <c r="E7"/>
  <c r="BJ6"/>
  <c r="BN6"/>
  <c r="BR6"/>
  <c r="BM6"/>
  <c r="BQ6"/>
  <c r="BU6"/>
  <c r="BL6"/>
  <c r="BP6"/>
  <c r="BK6"/>
  <c r="BO6"/>
  <c r="BS6"/>
  <c r="CM7" i="5"/>
  <c r="BX7"/>
  <c r="BI7"/>
  <c r="AT7"/>
  <c r="AE7"/>
  <c r="P7"/>
  <c r="BI5" i="7"/>
  <c r="E5"/>
  <c r="N5" i="6"/>
  <c r="BK103" i="7"/>
  <c r="BR103"/>
  <c r="BN103"/>
  <c r="BJ103"/>
  <c r="BT103"/>
  <c r="BP103"/>
  <c r="BL103"/>
  <c r="BS103"/>
  <c r="BO103"/>
  <c r="BU103"/>
  <c r="BQ103"/>
  <c r="BM103"/>
  <c r="P104" i="5"/>
  <c r="BQ104"/>
  <c r="CZ104" s="1"/>
  <c r="DV104" s="1"/>
  <c r="X104"/>
  <c r="AM104"/>
  <c r="CX104" s="1"/>
  <c r="DP104" s="1"/>
  <c r="CU104"/>
  <c r="CF104"/>
  <c r="DA104" s="1"/>
  <c r="DY104" s="1"/>
  <c r="BB104"/>
  <c r="AT104"/>
  <c r="CM104"/>
  <c r="AE104"/>
  <c r="BI104"/>
  <c r="BX104"/>
  <c r="E102" i="7"/>
  <c r="BI102"/>
  <c r="BR101"/>
  <c r="BN101"/>
  <c r="BJ101"/>
  <c r="BK101"/>
  <c r="BT101"/>
  <c r="BP101"/>
  <c r="BL101"/>
  <c r="BS101"/>
  <c r="BO101"/>
  <c r="BU101"/>
  <c r="BQ101"/>
  <c r="BM101"/>
  <c r="P102" i="5"/>
  <c r="BQ102"/>
  <c r="CZ102" s="1"/>
  <c r="DV102" s="1"/>
  <c r="X102"/>
  <c r="AM102"/>
  <c r="CX102" s="1"/>
  <c r="DP102" s="1"/>
  <c r="CU102"/>
  <c r="CF102"/>
  <c r="DA102" s="1"/>
  <c r="DY102" s="1"/>
  <c r="BB102"/>
  <c r="AE102"/>
  <c r="AT102"/>
  <c r="BI102"/>
  <c r="BX102"/>
  <c r="CM102"/>
  <c r="E100" i="7"/>
  <c r="BI100"/>
  <c r="BK99"/>
  <c r="BR99"/>
  <c r="BN99"/>
  <c r="BJ99"/>
  <c r="BT99"/>
  <c r="BP99"/>
  <c r="BL99"/>
  <c r="BS99"/>
  <c r="BO99"/>
  <c r="BU99"/>
  <c r="BQ99"/>
  <c r="BM99"/>
  <c r="P100" i="5"/>
  <c r="BQ100"/>
  <c r="CZ100" s="1"/>
  <c r="DV100" s="1"/>
  <c r="X100"/>
  <c r="AM100"/>
  <c r="CX100" s="1"/>
  <c r="DP100" s="1"/>
  <c r="CU100"/>
  <c r="CF100"/>
  <c r="DA100" s="1"/>
  <c r="DY100" s="1"/>
  <c r="BB100"/>
  <c r="AE100"/>
  <c r="BI100"/>
  <c r="BX100"/>
  <c r="AT100"/>
  <c r="CM100"/>
  <c r="E98" i="7"/>
  <c r="BI98"/>
  <c r="BR97"/>
  <c r="BN97"/>
  <c r="BJ97"/>
  <c r="BK97"/>
  <c r="BT97"/>
  <c r="BP97"/>
  <c r="BL97"/>
  <c r="BS97"/>
  <c r="BO97"/>
  <c r="BU97"/>
  <c r="BQ97"/>
  <c r="BM97"/>
  <c r="P98" i="5"/>
  <c r="BQ98"/>
  <c r="CZ98" s="1"/>
  <c r="DV98" s="1"/>
  <c r="X98"/>
  <c r="AM98"/>
  <c r="CX98" s="1"/>
  <c r="DP98" s="1"/>
  <c r="CU98"/>
  <c r="CF98"/>
  <c r="DA98" s="1"/>
  <c r="DY98" s="1"/>
  <c r="BB98"/>
  <c r="AE98"/>
  <c r="AT98"/>
  <c r="BI98"/>
  <c r="BX98"/>
  <c r="CM98"/>
  <c r="E96" i="7"/>
  <c r="BI96"/>
  <c r="BK95"/>
  <c r="BR95"/>
  <c r="BN95"/>
  <c r="BJ95"/>
  <c r="BT95"/>
  <c r="BP95"/>
  <c r="BL95"/>
  <c r="BS95"/>
  <c r="BO95"/>
  <c r="BU95"/>
  <c r="BQ95"/>
  <c r="BM95"/>
  <c r="P96" i="5"/>
  <c r="BQ96"/>
  <c r="CZ96" s="1"/>
  <c r="DV96" s="1"/>
  <c r="X96"/>
  <c r="AM96"/>
  <c r="CX96" s="1"/>
  <c r="DP96" s="1"/>
  <c r="CU96"/>
  <c r="CF96"/>
  <c r="DA96" s="1"/>
  <c r="DY96" s="1"/>
  <c r="BB96"/>
  <c r="AT96"/>
  <c r="CM96"/>
  <c r="AE96"/>
  <c r="BI96"/>
  <c r="BX96"/>
  <c r="E94" i="7"/>
  <c r="BI94"/>
  <c r="BR93"/>
  <c r="BN93"/>
  <c r="BJ93"/>
  <c r="BK93"/>
  <c r="BT93"/>
  <c r="BP93"/>
  <c r="BL93"/>
  <c r="BS93"/>
  <c r="BO93"/>
  <c r="BU93"/>
  <c r="BQ93"/>
  <c r="BM93"/>
  <c r="P94" i="5"/>
  <c r="BQ94"/>
  <c r="CZ94" s="1"/>
  <c r="DV94" s="1"/>
  <c r="X94"/>
  <c r="AM94"/>
  <c r="CX94" s="1"/>
  <c r="DP94" s="1"/>
  <c r="CU94"/>
  <c r="CF94"/>
  <c r="DA94" s="1"/>
  <c r="DY94" s="1"/>
  <c r="BB94"/>
  <c r="AE94"/>
  <c r="AT94"/>
  <c r="BI94"/>
  <c r="BX94"/>
  <c r="CM94"/>
  <c r="E92" i="7"/>
  <c r="BI92"/>
  <c r="BK91"/>
  <c r="BR91"/>
  <c r="BN91"/>
  <c r="BJ91"/>
  <c r="BT91"/>
  <c r="BP91"/>
  <c r="BL91"/>
  <c r="BS91"/>
  <c r="BO91"/>
  <c r="BU91"/>
  <c r="BQ91"/>
  <c r="BM91"/>
  <c r="P92" i="5"/>
  <c r="BQ92"/>
  <c r="CZ92" s="1"/>
  <c r="DV92" s="1"/>
  <c r="X92"/>
  <c r="AM92"/>
  <c r="CX92" s="1"/>
  <c r="DP92" s="1"/>
  <c r="CU92"/>
  <c r="CF92"/>
  <c r="DA92" s="1"/>
  <c r="DY92" s="1"/>
  <c r="BB92"/>
  <c r="AE92"/>
  <c r="BI92"/>
  <c r="BX92"/>
  <c r="AT92"/>
  <c r="CM92"/>
  <c r="E90" i="7"/>
  <c r="BI90"/>
  <c r="BR89"/>
  <c r="BN89"/>
  <c r="BJ89"/>
  <c r="BK89"/>
  <c r="BT89"/>
  <c r="BP89"/>
  <c r="BL89"/>
  <c r="BS89"/>
  <c r="BO89"/>
  <c r="BU89"/>
  <c r="BQ89"/>
  <c r="BM89"/>
  <c r="P90" i="5"/>
  <c r="BQ90"/>
  <c r="CZ90" s="1"/>
  <c r="DV90" s="1"/>
  <c r="X90"/>
  <c r="AM90"/>
  <c r="CX90" s="1"/>
  <c r="DP90" s="1"/>
  <c r="CU90"/>
  <c r="CF90"/>
  <c r="DA90" s="1"/>
  <c r="DY90" s="1"/>
  <c r="BB90"/>
  <c r="AE90"/>
  <c r="AT90"/>
  <c r="BI90"/>
  <c r="BX90"/>
  <c r="CM90"/>
  <c r="E88" i="7"/>
  <c r="BI88"/>
  <c r="BK87"/>
  <c r="BR87"/>
  <c r="BN87"/>
  <c r="BJ87"/>
  <c r="BT87"/>
  <c r="BP87"/>
  <c r="BL87"/>
  <c r="BS87"/>
  <c r="BO87"/>
  <c r="BU87"/>
  <c r="BQ87"/>
  <c r="BM87"/>
  <c r="P88" i="5"/>
  <c r="BQ88"/>
  <c r="CZ88" s="1"/>
  <c r="DV88" s="1"/>
  <c r="X88"/>
  <c r="AM88"/>
  <c r="CX88" s="1"/>
  <c r="DP88" s="1"/>
  <c r="CU88"/>
  <c r="CF88"/>
  <c r="DA88" s="1"/>
  <c r="DY88" s="1"/>
  <c r="BB88"/>
  <c r="AT88"/>
  <c r="CM88"/>
  <c r="AE88"/>
  <c r="BI88"/>
  <c r="BX88"/>
  <c r="E86" i="7"/>
  <c r="BI86"/>
  <c r="BR85"/>
  <c r="BN85"/>
  <c r="BJ85"/>
  <c r="BK85"/>
  <c r="BT85"/>
  <c r="BP85"/>
  <c r="BL85"/>
  <c r="BS85"/>
  <c r="BO85"/>
  <c r="BU85"/>
  <c r="BQ85"/>
  <c r="BM85"/>
  <c r="P86" i="5"/>
  <c r="BQ86"/>
  <c r="CZ86" s="1"/>
  <c r="DV86" s="1"/>
  <c r="X86"/>
  <c r="AM86"/>
  <c r="CX86" s="1"/>
  <c r="DP86" s="1"/>
  <c r="CU86"/>
  <c r="CF86"/>
  <c r="DA86" s="1"/>
  <c r="DY86" s="1"/>
  <c r="BB86"/>
  <c r="AE86"/>
  <c r="AT86"/>
  <c r="BI86"/>
  <c r="BX86"/>
  <c r="CM86"/>
  <c r="E84" i="7"/>
  <c r="BI84"/>
  <c r="BK83"/>
  <c r="BR83"/>
  <c r="BN83"/>
  <c r="BJ83"/>
  <c r="BT83"/>
  <c r="BP83"/>
  <c r="BL83"/>
  <c r="BS83"/>
  <c r="BO83"/>
  <c r="BU83"/>
  <c r="BQ83"/>
  <c r="BM83"/>
  <c r="P84" i="5"/>
  <c r="BQ84"/>
  <c r="X84"/>
  <c r="AM84"/>
  <c r="CX84" s="1"/>
  <c r="DP84" s="1"/>
  <c r="CU84"/>
  <c r="CF84"/>
  <c r="BB84"/>
  <c r="AE84"/>
  <c r="BI84"/>
  <c r="BX84"/>
  <c r="AT84"/>
  <c r="CM84"/>
  <c r="E82" i="7"/>
  <c r="BI82"/>
  <c r="BR81"/>
  <c r="BN81"/>
  <c r="BJ81"/>
  <c r="BK81"/>
  <c r="BT81"/>
  <c r="BP81"/>
  <c r="BL81"/>
  <c r="BS81"/>
  <c r="BO81"/>
  <c r="BU81"/>
  <c r="BQ81"/>
  <c r="BM81"/>
  <c r="P82" i="5"/>
  <c r="BQ82"/>
  <c r="X82"/>
  <c r="AM82"/>
  <c r="CX82" s="1"/>
  <c r="DP82" s="1"/>
  <c r="CU82"/>
  <c r="CF82"/>
  <c r="BB82"/>
  <c r="AE82"/>
  <c r="AT82"/>
  <c r="BI82"/>
  <c r="BX82"/>
  <c r="CM82"/>
  <c r="E80" i="7"/>
  <c r="BI80"/>
  <c r="BK79"/>
  <c r="BR79"/>
  <c r="BN79"/>
  <c r="BJ79"/>
  <c r="BT79"/>
  <c r="BP79"/>
  <c r="BL79"/>
  <c r="BS79"/>
  <c r="BO79"/>
  <c r="BU79"/>
  <c r="BQ79"/>
  <c r="BM79"/>
  <c r="P80" i="5"/>
  <c r="BQ80"/>
  <c r="X80"/>
  <c r="AM80"/>
  <c r="CX80" s="1"/>
  <c r="DP80" s="1"/>
  <c r="CU80"/>
  <c r="CF80"/>
  <c r="BB80"/>
  <c r="AT80"/>
  <c r="CM80"/>
  <c r="AE80"/>
  <c r="BI80"/>
  <c r="BX80"/>
  <c r="E78" i="7"/>
  <c r="BI78"/>
  <c r="BR77"/>
  <c r="BN77"/>
  <c r="BJ77"/>
  <c r="BK77"/>
  <c r="BT77"/>
  <c r="BP77"/>
  <c r="BL77"/>
  <c r="BS77"/>
  <c r="BO77"/>
  <c r="BU77"/>
  <c r="BQ77"/>
  <c r="BM77"/>
  <c r="P78" i="5"/>
  <c r="BQ78"/>
  <c r="X78"/>
  <c r="AM78"/>
  <c r="CX78" s="1"/>
  <c r="DP78" s="1"/>
  <c r="CU78"/>
  <c r="CF78"/>
  <c r="BB78"/>
  <c r="AE78"/>
  <c r="AT78"/>
  <c r="BI78"/>
  <c r="BX78"/>
  <c r="CM78"/>
  <c r="E76" i="7"/>
  <c r="BI76"/>
  <c r="BM75"/>
  <c r="BL75"/>
  <c r="BR75"/>
  <c r="BK75"/>
  <c r="BJ75"/>
  <c r="BN75"/>
  <c r="BT75"/>
  <c r="BP75"/>
  <c r="BS75"/>
  <c r="BO75"/>
  <c r="BU75"/>
  <c r="BQ75"/>
  <c r="P76" i="5"/>
  <c r="BQ76"/>
  <c r="X76"/>
  <c r="AM76"/>
  <c r="CX76" s="1"/>
  <c r="DP76" s="1"/>
  <c r="CU76"/>
  <c r="CF76"/>
  <c r="BB76"/>
  <c r="AE76"/>
  <c r="BI76"/>
  <c r="BX76"/>
  <c r="AT76"/>
  <c r="CM76"/>
  <c r="E74" i="7"/>
  <c r="BI74"/>
  <c r="BM73"/>
  <c r="BQ73"/>
  <c r="BU73"/>
  <c r="BL73"/>
  <c r="BP73"/>
  <c r="BT73"/>
  <c r="BK73"/>
  <c r="BO73"/>
  <c r="BS73"/>
  <c r="BJ73"/>
  <c r="BN73"/>
  <c r="BR73"/>
  <c r="P74" i="5"/>
  <c r="BQ74"/>
  <c r="X74"/>
  <c r="AM74"/>
  <c r="CX74" s="1"/>
  <c r="DP74" s="1"/>
  <c r="CU74"/>
  <c r="CF74"/>
  <c r="BB74"/>
  <c r="AE74"/>
  <c r="AT74"/>
  <c r="BI74"/>
  <c r="BX74"/>
  <c r="CM74"/>
  <c r="E72" i="7"/>
  <c r="BI72"/>
  <c r="BM71"/>
  <c r="BQ71"/>
  <c r="BU71"/>
  <c r="BL71"/>
  <c r="BP71"/>
  <c r="BT71"/>
  <c r="BK71"/>
  <c r="BO71"/>
  <c r="BS71"/>
  <c r="BJ71"/>
  <c r="BN71"/>
  <c r="BR71"/>
  <c r="P72" i="5"/>
  <c r="BQ72"/>
  <c r="X72"/>
  <c r="AM72"/>
  <c r="CX72" s="1"/>
  <c r="DP72" s="1"/>
  <c r="CU72"/>
  <c r="CF72"/>
  <c r="BB72"/>
  <c r="AT72"/>
  <c r="CM72"/>
  <c r="AE72"/>
  <c r="BI72"/>
  <c r="BX72"/>
  <c r="E70" i="7"/>
  <c r="BI70"/>
  <c r="BM69"/>
  <c r="BQ69"/>
  <c r="BU69"/>
  <c r="BL69"/>
  <c r="BP69"/>
  <c r="BT69"/>
  <c r="BK69"/>
  <c r="BO69"/>
  <c r="BS69"/>
  <c r="BJ69"/>
  <c r="BN69"/>
  <c r="BR69"/>
  <c r="P70" i="5"/>
  <c r="BQ70"/>
  <c r="X70"/>
  <c r="AM70"/>
  <c r="CX70" s="1"/>
  <c r="DP70" s="1"/>
  <c r="CU70"/>
  <c r="CF70"/>
  <c r="BB70"/>
  <c r="AE70"/>
  <c r="AT70"/>
  <c r="BI70"/>
  <c r="BX70"/>
  <c r="CM70"/>
  <c r="E68" i="7"/>
  <c r="BI68"/>
  <c r="BM67"/>
  <c r="BQ67"/>
  <c r="BU67"/>
  <c r="BL67"/>
  <c r="BP67"/>
  <c r="BT67"/>
  <c r="BK67"/>
  <c r="BO67"/>
  <c r="BS67"/>
  <c r="BJ67"/>
  <c r="BN67"/>
  <c r="BR67"/>
  <c r="P68" i="5"/>
  <c r="BQ68"/>
  <c r="X68"/>
  <c r="AM68"/>
  <c r="CU68"/>
  <c r="CF68"/>
  <c r="BB68"/>
  <c r="AE68"/>
  <c r="BI68"/>
  <c r="BX68"/>
  <c r="AT68"/>
  <c r="CM68"/>
  <c r="E66" i="7"/>
  <c r="BI66"/>
  <c r="BM65"/>
  <c r="BQ65"/>
  <c r="BU65"/>
  <c r="BL65"/>
  <c r="BP65"/>
  <c r="BT65"/>
  <c r="BK65"/>
  <c r="BO65"/>
  <c r="BS65"/>
  <c r="BJ65"/>
  <c r="BN65"/>
  <c r="BR65"/>
  <c r="P66" i="5"/>
  <c r="BQ66"/>
  <c r="X66"/>
  <c r="AM66"/>
  <c r="CU66"/>
  <c r="CF66"/>
  <c r="BB66"/>
  <c r="AE66"/>
  <c r="AT66"/>
  <c r="BI66"/>
  <c r="BX66"/>
  <c r="CM66"/>
  <c r="E64" i="7"/>
  <c r="BI64"/>
  <c r="BM63"/>
  <c r="BQ63"/>
  <c r="BU63"/>
  <c r="BL63"/>
  <c r="BP63"/>
  <c r="BT63"/>
  <c r="BK63"/>
  <c r="BO63"/>
  <c r="BS63"/>
  <c r="BJ63"/>
  <c r="BN63"/>
  <c r="BR63"/>
  <c r="P64" i="5"/>
  <c r="BQ64"/>
  <c r="X64"/>
  <c r="AM64"/>
  <c r="CU64"/>
  <c r="CF64"/>
  <c r="BB64"/>
  <c r="AT64"/>
  <c r="CM64"/>
  <c r="AE64"/>
  <c r="BI64"/>
  <c r="BX64"/>
  <c r="E62" i="7"/>
  <c r="BI62"/>
  <c r="BM61"/>
  <c r="BQ61"/>
  <c r="BU61"/>
  <c r="BL61"/>
  <c r="BP61"/>
  <c r="BT61"/>
  <c r="BK61"/>
  <c r="BO61"/>
  <c r="BS61"/>
  <c r="BJ61"/>
  <c r="BN61"/>
  <c r="BR61"/>
  <c r="P62" i="5"/>
  <c r="BQ62"/>
  <c r="X62"/>
  <c r="AM62"/>
  <c r="CX62" s="1"/>
  <c r="DP62" s="1"/>
  <c r="CU62"/>
  <c r="CF62"/>
  <c r="BB62"/>
  <c r="AE62"/>
  <c r="AT62"/>
  <c r="BI62"/>
  <c r="BX62"/>
  <c r="CM62"/>
  <c r="E60" i="7"/>
  <c r="BI60"/>
  <c r="BM59"/>
  <c r="BQ59"/>
  <c r="BU59"/>
  <c r="BL59"/>
  <c r="BP59"/>
  <c r="BT59"/>
  <c r="BK59"/>
  <c r="BO59"/>
  <c r="BS59"/>
  <c r="BJ59"/>
  <c r="BN59"/>
  <c r="BR59"/>
  <c r="P60" i="5"/>
  <c r="BQ60"/>
  <c r="X60"/>
  <c r="AM60"/>
  <c r="CU60"/>
  <c r="CF60"/>
  <c r="BB60"/>
  <c r="AE60"/>
  <c r="BX60"/>
  <c r="AT60"/>
  <c r="BI60"/>
  <c r="CM60"/>
  <c r="E58" i="7"/>
  <c r="BI58"/>
  <c r="BM57"/>
  <c r="BQ57"/>
  <c r="BU57"/>
  <c r="BL57"/>
  <c r="BP57"/>
  <c r="BT57"/>
  <c r="BK57"/>
  <c r="BO57"/>
  <c r="BS57"/>
  <c r="BJ57"/>
  <c r="BN57"/>
  <c r="BR57"/>
  <c r="P58" i="5"/>
  <c r="BQ58"/>
  <c r="X58"/>
  <c r="AM58"/>
  <c r="CX58" s="1"/>
  <c r="DP58" s="1"/>
  <c r="CU58"/>
  <c r="CF58"/>
  <c r="BB58"/>
  <c r="AE58"/>
  <c r="AT58"/>
  <c r="BI58"/>
  <c r="BX58"/>
  <c r="CM58"/>
  <c r="E56" i="7"/>
  <c r="BI56"/>
  <c r="BM55"/>
  <c r="BQ55"/>
  <c r="BU55"/>
  <c r="BL55"/>
  <c r="BP55"/>
  <c r="BT55"/>
  <c r="BK55"/>
  <c r="BO55"/>
  <c r="BS55"/>
  <c r="BJ55"/>
  <c r="BN55"/>
  <c r="BR55"/>
  <c r="P56" i="5"/>
  <c r="BQ56"/>
  <c r="X56"/>
  <c r="AM56"/>
  <c r="CX56" s="1"/>
  <c r="DP56" s="1"/>
  <c r="CU56"/>
  <c r="CF56"/>
  <c r="BB56"/>
  <c r="AT56"/>
  <c r="BI56"/>
  <c r="CM56"/>
  <c r="AE56"/>
  <c r="BX56"/>
  <c r="E54" i="7"/>
  <c r="BI54"/>
  <c r="BM53"/>
  <c r="BQ53"/>
  <c r="BU53"/>
  <c r="BL53"/>
  <c r="BP53"/>
  <c r="BT53"/>
  <c r="BK53"/>
  <c r="BO53"/>
  <c r="BS53"/>
  <c r="BJ53"/>
  <c r="BN53"/>
  <c r="BR53"/>
  <c r="P54" i="5"/>
  <c r="BQ54"/>
  <c r="X54"/>
  <c r="AM54"/>
  <c r="CX54" s="1"/>
  <c r="DP54" s="1"/>
  <c r="CU54"/>
  <c r="CF54"/>
  <c r="BB54"/>
  <c r="AE54"/>
  <c r="AT54"/>
  <c r="BI54"/>
  <c r="BX54"/>
  <c r="CM54"/>
  <c r="E52" i="7"/>
  <c r="BI52"/>
  <c r="BM51"/>
  <c r="BQ51"/>
  <c r="BU51"/>
  <c r="BL51"/>
  <c r="BP51"/>
  <c r="BT51"/>
  <c r="BK51"/>
  <c r="BO51"/>
  <c r="BS51"/>
  <c r="BJ51"/>
  <c r="BN51"/>
  <c r="BR51"/>
  <c r="P52" i="5"/>
  <c r="BQ52"/>
  <c r="X52"/>
  <c r="AM52"/>
  <c r="CX52" s="1"/>
  <c r="DP52" s="1"/>
  <c r="CU52"/>
  <c r="CF52"/>
  <c r="BB52"/>
  <c r="AE52"/>
  <c r="BX52"/>
  <c r="AT52"/>
  <c r="BI52"/>
  <c r="CM52"/>
  <c r="E50" i="7"/>
  <c r="BI50"/>
  <c r="BM49"/>
  <c r="BQ49"/>
  <c r="BU49"/>
  <c r="BL49"/>
  <c r="BP49"/>
  <c r="BT49"/>
  <c r="BK49"/>
  <c r="BO49"/>
  <c r="BS49"/>
  <c r="BJ49"/>
  <c r="BN49"/>
  <c r="BR49"/>
  <c r="P50" i="5"/>
  <c r="BQ50"/>
  <c r="X50"/>
  <c r="AM50"/>
  <c r="CX50" s="1"/>
  <c r="DP50" s="1"/>
  <c r="CU50"/>
  <c r="CF50"/>
  <c r="BB50"/>
  <c r="AE50"/>
  <c r="AT50"/>
  <c r="BI50"/>
  <c r="BX50"/>
  <c r="CM50"/>
  <c r="E48" i="7"/>
  <c r="BI48"/>
  <c r="BM47"/>
  <c r="BQ47"/>
  <c r="BU47"/>
  <c r="BL47"/>
  <c r="BP47"/>
  <c r="BT47"/>
  <c r="BK47"/>
  <c r="BO47"/>
  <c r="BS47"/>
  <c r="BJ47"/>
  <c r="BN47"/>
  <c r="BR47"/>
  <c r="P48" i="5"/>
  <c r="BQ48"/>
  <c r="X48"/>
  <c r="AM48"/>
  <c r="CX48" s="1"/>
  <c r="DP48" s="1"/>
  <c r="CU48"/>
  <c r="CF48"/>
  <c r="BB48"/>
  <c r="AT48"/>
  <c r="BI48"/>
  <c r="CM48"/>
  <c r="AE48"/>
  <c r="BX48"/>
  <c r="E46" i="7"/>
  <c r="BI46"/>
  <c r="BM45"/>
  <c r="BQ45"/>
  <c r="BU45"/>
  <c r="BL45"/>
  <c r="BP45"/>
  <c r="BT45"/>
  <c r="BK45"/>
  <c r="BO45"/>
  <c r="BS45"/>
  <c r="BJ45"/>
  <c r="BN45"/>
  <c r="BR45"/>
  <c r="P46" i="5"/>
  <c r="BQ46"/>
  <c r="X46"/>
  <c r="AM46"/>
  <c r="CX46" s="1"/>
  <c r="DP46" s="1"/>
  <c r="CU46"/>
  <c r="CF46"/>
  <c r="BB46"/>
  <c r="AE46"/>
  <c r="AT46"/>
  <c r="BI46"/>
  <c r="BX46"/>
  <c r="CM46"/>
  <c r="E44" i="7"/>
  <c r="BI44"/>
  <c r="BM43"/>
  <c r="BQ43"/>
  <c r="BU43"/>
  <c r="BL43"/>
  <c r="BP43"/>
  <c r="BT43"/>
  <c r="BK43"/>
  <c r="BO43"/>
  <c r="BS43"/>
  <c r="BJ43"/>
  <c r="BN43"/>
  <c r="BR43"/>
  <c r="P44" i="5"/>
  <c r="BQ44"/>
  <c r="X44"/>
  <c r="AM44"/>
  <c r="CX44" s="1"/>
  <c r="DP44" s="1"/>
  <c r="CU44"/>
  <c r="CF44"/>
  <c r="DA44" s="1"/>
  <c r="DY44" s="1"/>
  <c r="BB44"/>
  <c r="AE44"/>
  <c r="BX44"/>
  <c r="AT44"/>
  <c r="BI44"/>
  <c r="CM44"/>
  <c r="E42" i="7"/>
  <c r="BI42"/>
  <c r="BM41"/>
  <c r="BQ41"/>
  <c r="BU41"/>
  <c r="BL41"/>
  <c r="BP41"/>
  <c r="BT41"/>
  <c r="BK41"/>
  <c r="BO41"/>
  <c r="BS41"/>
  <c r="BJ41"/>
  <c r="BN41"/>
  <c r="BR41"/>
  <c r="P42" i="5"/>
  <c r="BQ42"/>
  <c r="X42"/>
  <c r="AM42"/>
  <c r="CX42" s="1"/>
  <c r="DP42" s="1"/>
  <c r="CU42"/>
  <c r="CF42"/>
  <c r="BB42"/>
  <c r="AE42"/>
  <c r="AT42"/>
  <c r="BI42"/>
  <c r="BX42"/>
  <c r="CM42"/>
  <c r="E40" i="7"/>
  <c r="BI40"/>
  <c r="BM39"/>
  <c r="BQ39"/>
  <c r="BU39"/>
  <c r="BL39"/>
  <c r="BP39"/>
  <c r="BT39"/>
  <c r="BK39"/>
  <c r="BO39"/>
  <c r="BS39"/>
  <c r="BJ39"/>
  <c r="BN39"/>
  <c r="BR39"/>
  <c r="P40" i="5"/>
  <c r="BQ40"/>
  <c r="X40"/>
  <c r="AM40"/>
  <c r="CX40" s="1"/>
  <c r="DP40" s="1"/>
  <c r="CU40"/>
  <c r="CF40"/>
  <c r="DA40" s="1"/>
  <c r="DY40" s="1"/>
  <c r="BB40"/>
  <c r="AT40"/>
  <c r="BI40"/>
  <c r="CM40"/>
  <c r="AE40"/>
  <c r="BX40"/>
  <c r="E38" i="7"/>
  <c r="BI38"/>
  <c r="BM37"/>
  <c r="BQ37"/>
  <c r="BU37"/>
  <c r="BL37"/>
  <c r="BP37"/>
  <c r="BT37"/>
  <c r="BK37"/>
  <c r="BO37"/>
  <c r="BS37"/>
  <c r="BJ37"/>
  <c r="BN37"/>
  <c r="BR37"/>
  <c r="P38" i="5"/>
  <c r="BQ38"/>
  <c r="X38"/>
  <c r="AM38"/>
  <c r="CX38" s="1"/>
  <c r="DP38" s="1"/>
  <c r="CU38"/>
  <c r="CF38"/>
  <c r="DA38" s="1"/>
  <c r="DY38" s="1"/>
  <c r="BB38"/>
  <c r="AE38"/>
  <c r="AT38"/>
  <c r="BI38"/>
  <c r="BX38"/>
  <c r="CM38"/>
  <c r="E36" i="7"/>
  <c r="BI36"/>
  <c r="BM35"/>
  <c r="BQ35"/>
  <c r="BU35"/>
  <c r="BL35"/>
  <c r="BP35"/>
  <c r="BT35"/>
  <c r="BK35"/>
  <c r="BO35"/>
  <c r="BS35"/>
  <c r="BJ35"/>
  <c r="BN35"/>
  <c r="BR35"/>
  <c r="P36" i="5"/>
  <c r="BQ36"/>
  <c r="X36"/>
  <c r="AM36"/>
  <c r="CX36" s="1"/>
  <c r="DP36" s="1"/>
  <c r="CU36"/>
  <c r="CF36"/>
  <c r="DA36" s="1"/>
  <c r="DY36" s="1"/>
  <c r="BB36"/>
  <c r="AE36"/>
  <c r="BX36"/>
  <c r="AT36"/>
  <c r="BI36"/>
  <c r="CM36"/>
  <c r="E34" i="7"/>
  <c r="BI34"/>
  <c r="BM33"/>
  <c r="BQ33"/>
  <c r="BU33"/>
  <c r="BL33"/>
  <c r="BP33"/>
  <c r="BT33"/>
  <c r="BK33"/>
  <c r="BO33"/>
  <c r="BS33"/>
  <c r="BJ33"/>
  <c r="BN33"/>
  <c r="BR33"/>
  <c r="P34" i="5"/>
  <c r="BQ34"/>
  <c r="X34"/>
  <c r="AM34"/>
  <c r="CX34" s="1"/>
  <c r="DP34" s="1"/>
  <c r="CU34"/>
  <c r="CF34"/>
  <c r="DA34" s="1"/>
  <c r="DY34" s="1"/>
  <c r="BB34"/>
  <c r="AE34"/>
  <c r="AT34"/>
  <c r="BI34"/>
  <c r="BX34"/>
  <c r="CM34"/>
  <c r="E32" i="7"/>
  <c r="BI32"/>
  <c r="BL31"/>
  <c r="BP31"/>
  <c r="BT31"/>
  <c r="BM31"/>
  <c r="BQ31"/>
  <c r="BU31"/>
  <c r="BJ31"/>
  <c r="BN31"/>
  <c r="BR31"/>
  <c r="BK31"/>
  <c r="BO31"/>
  <c r="BS31"/>
  <c r="P32" i="5"/>
  <c r="BQ32"/>
  <c r="X32"/>
  <c r="AM32"/>
  <c r="CX32" s="1"/>
  <c r="DP32" s="1"/>
  <c r="CU32"/>
  <c r="CF32"/>
  <c r="DA32" s="1"/>
  <c r="DY32" s="1"/>
  <c r="BB32"/>
  <c r="AT32"/>
  <c r="BI32"/>
  <c r="CM32"/>
  <c r="AE32"/>
  <c r="BX32"/>
  <c r="E30" i="7"/>
  <c r="BI30"/>
  <c r="BL29"/>
  <c r="BP29"/>
  <c r="BT29"/>
  <c r="BM29"/>
  <c r="BQ29"/>
  <c r="BU29"/>
  <c r="BJ29"/>
  <c r="BN29"/>
  <c r="BR29"/>
  <c r="BK29"/>
  <c r="BO29"/>
  <c r="BS29"/>
  <c r="P30" i="5"/>
  <c r="BQ30"/>
  <c r="X30"/>
  <c r="AM30"/>
  <c r="CX30" s="1"/>
  <c r="DP30" s="1"/>
  <c r="CU30"/>
  <c r="CF30"/>
  <c r="DA30" s="1"/>
  <c r="DY30" s="1"/>
  <c r="BB30"/>
  <c r="AE30"/>
  <c r="AT30"/>
  <c r="BI30"/>
  <c r="BX30"/>
  <c r="CM30"/>
  <c r="E28" i="7"/>
  <c r="BI28"/>
  <c r="BL27"/>
  <c r="BP27"/>
  <c r="BT27"/>
  <c r="BM27"/>
  <c r="BQ27"/>
  <c r="BU27"/>
  <c r="BJ27"/>
  <c r="BN27"/>
  <c r="BR27"/>
  <c r="BK27"/>
  <c r="BO27"/>
  <c r="BS27"/>
  <c r="P28" i="5"/>
  <c r="BQ28"/>
  <c r="X28"/>
  <c r="AM28"/>
  <c r="CX28" s="1"/>
  <c r="DP28" s="1"/>
  <c r="CU28"/>
  <c r="CF28"/>
  <c r="DA28" s="1"/>
  <c r="DY28" s="1"/>
  <c r="BB28"/>
  <c r="AE28"/>
  <c r="BX28"/>
  <c r="AT28"/>
  <c r="BI28"/>
  <c r="CM28"/>
  <c r="E26" i="7"/>
  <c r="BI26"/>
  <c r="BL25"/>
  <c r="BP25"/>
  <c r="BT25"/>
  <c r="BM25"/>
  <c r="BQ25"/>
  <c r="BU25"/>
  <c r="BJ25"/>
  <c r="BN25"/>
  <c r="BR25"/>
  <c r="BK25"/>
  <c r="BO25"/>
  <c r="BS25"/>
  <c r="P26" i="5"/>
  <c r="BQ26"/>
  <c r="X26"/>
  <c r="AM26"/>
  <c r="CX26" s="1"/>
  <c r="DP26" s="1"/>
  <c r="CU26"/>
  <c r="CF26"/>
  <c r="DA26" s="1"/>
  <c r="DY26" s="1"/>
  <c r="BB26"/>
  <c r="AE26"/>
  <c r="AT26"/>
  <c r="BI26"/>
  <c r="BX26"/>
  <c r="CM26"/>
  <c r="E24" i="7"/>
  <c r="BI24"/>
  <c r="BL23"/>
  <c r="BP23"/>
  <c r="BT23"/>
  <c r="BM23"/>
  <c r="BQ23"/>
  <c r="BU23"/>
  <c r="BJ23"/>
  <c r="BN23"/>
  <c r="BR23"/>
  <c r="BK23"/>
  <c r="BO23"/>
  <c r="BS23"/>
  <c r="P24" i="5"/>
  <c r="BQ24"/>
  <c r="X24"/>
  <c r="AM24"/>
  <c r="CX24" s="1"/>
  <c r="DP24" s="1"/>
  <c r="CU24"/>
  <c r="CF24"/>
  <c r="DA24" s="1"/>
  <c r="DY24" s="1"/>
  <c r="BB24"/>
  <c r="AT24"/>
  <c r="BI24"/>
  <c r="CM24"/>
  <c r="AE24"/>
  <c r="BX24"/>
  <c r="E22" i="7"/>
  <c r="BI22"/>
  <c r="BL21"/>
  <c r="BP21"/>
  <c r="BT21"/>
  <c r="BM21"/>
  <c r="BQ21"/>
  <c r="BU21"/>
  <c r="BJ21"/>
  <c r="BN21"/>
  <c r="BR21"/>
  <c r="BK21"/>
  <c r="BO21"/>
  <c r="BS21"/>
  <c r="P22" i="5"/>
  <c r="BQ22"/>
  <c r="X22"/>
  <c r="AM22"/>
  <c r="CX22" s="1"/>
  <c r="DP22" s="1"/>
  <c r="CU22"/>
  <c r="CF22"/>
  <c r="DA22" s="1"/>
  <c r="DY22" s="1"/>
  <c r="BB22"/>
  <c r="AE22"/>
  <c r="AT22"/>
  <c r="BI22"/>
  <c r="BX22"/>
  <c r="CM22"/>
  <c r="E20" i="7"/>
  <c r="BI20"/>
  <c r="BL19"/>
  <c r="BP19"/>
  <c r="BT19"/>
  <c r="BM19"/>
  <c r="BQ19"/>
  <c r="BU19"/>
  <c r="BJ19"/>
  <c r="BN19"/>
  <c r="BR19"/>
  <c r="BK19"/>
  <c r="BO19"/>
  <c r="BS19"/>
  <c r="P20" i="5"/>
  <c r="BQ20"/>
  <c r="X20"/>
  <c r="AM20"/>
  <c r="CU20"/>
  <c r="CF20"/>
  <c r="DA20" s="1"/>
  <c r="DY20" s="1"/>
  <c r="BB20"/>
  <c r="AE20"/>
  <c r="BX20"/>
  <c r="AT20"/>
  <c r="BI20"/>
  <c r="CM20"/>
  <c r="E18" i="7"/>
  <c r="BI18"/>
  <c r="BJ17"/>
  <c r="BN17"/>
  <c r="BR17"/>
  <c r="BK17"/>
  <c r="BO17"/>
  <c r="BU17"/>
  <c r="BL17"/>
  <c r="BP17"/>
  <c r="BT17"/>
  <c r="BM17"/>
  <c r="BS17"/>
  <c r="P18" i="5"/>
  <c r="BQ18"/>
  <c r="X18"/>
  <c r="AM18"/>
  <c r="CU18"/>
  <c r="DB18" s="1"/>
  <c r="EB18" s="1"/>
  <c r="CF18"/>
  <c r="BB18"/>
  <c r="CY18" s="1"/>
  <c r="DS18" s="1"/>
  <c r="AE18"/>
  <c r="AT18"/>
  <c r="BI18"/>
  <c r="BX18"/>
  <c r="CM18"/>
  <c r="E16" i="7"/>
  <c r="BI16"/>
  <c r="BN15"/>
  <c r="BR15"/>
  <c r="BK15"/>
  <c r="BO15"/>
  <c r="BS15"/>
  <c r="BL15"/>
  <c r="BP15"/>
  <c r="BT15"/>
  <c r="BM15"/>
  <c r="BQ15"/>
  <c r="BU15"/>
  <c r="P16" i="5"/>
  <c r="BQ16"/>
  <c r="X16"/>
  <c r="AM16"/>
  <c r="CU16"/>
  <c r="CF16"/>
  <c r="DA16" s="1"/>
  <c r="DY16" s="1"/>
  <c r="BB16"/>
  <c r="AT16"/>
  <c r="BI16"/>
  <c r="CM16"/>
  <c r="AE16"/>
  <c r="BX16"/>
  <c r="E14" i="7"/>
  <c r="BI14"/>
  <c r="BL13"/>
  <c r="BP13"/>
  <c r="BT13"/>
  <c r="BM13"/>
  <c r="BQ13"/>
  <c r="BU13"/>
  <c r="BN13"/>
  <c r="BR13"/>
  <c r="BK13"/>
  <c r="BO13"/>
  <c r="BS13"/>
  <c r="P14" i="5"/>
  <c r="BQ14"/>
  <c r="AM14"/>
  <c r="CU14"/>
  <c r="CF14"/>
  <c r="DA14" s="1"/>
  <c r="DY14" s="1"/>
  <c r="BB14"/>
  <c r="AE14"/>
  <c r="AT14"/>
  <c r="BI14"/>
  <c r="BX14"/>
  <c r="CM14"/>
  <c r="E12" i="7"/>
  <c r="BI12"/>
  <c r="BL11"/>
  <c r="BP11"/>
  <c r="BT11"/>
  <c r="BM11"/>
  <c r="BS11"/>
  <c r="BJ11"/>
  <c r="BN11"/>
  <c r="BR11"/>
  <c r="BK11"/>
  <c r="BO11"/>
  <c r="BU11"/>
  <c r="P12" i="5"/>
  <c r="I9" i="9" s="1"/>
  <c r="CU12" i="5"/>
  <c r="CF12"/>
  <c r="DA12" s="1"/>
  <c r="DY12" s="1"/>
  <c r="BQ12"/>
  <c r="AM12"/>
  <c r="AE12"/>
  <c r="I10" i="9" s="1"/>
  <c r="BX12" i="5"/>
  <c r="AT12"/>
  <c r="I11" i="9" s="1"/>
  <c r="BI12" i="5"/>
  <c r="I12" i="9" s="1"/>
  <c r="CM12" i="5"/>
  <c r="I14" i="9" s="1"/>
  <c r="E10" i="7"/>
  <c r="BI10"/>
  <c r="BJ9"/>
  <c r="BN9"/>
  <c r="BT9"/>
  <c r="BM9"/>
  <c r="BQ9"/>
  <c r="BU9"/>
  <c r="BL9"/>
  <c r="BR9"/>
  <c r="BK9"/>
  <c r="BO9"/>
  <c r="BS9"/>
  <c r="P10" i="5"/>
  <c r="CU10"/>
  <c r="X10"/>
  <c r="BB10"/>
  <c r="BQ10"/>
  <c r="AE10"/>
  <c r="AT10"/>
  <c r="BI10"/>
  <c r="BX10"/>
  <c r="CM10"/>
  <c r="E8" i="7"/>
  <c r="BI8"/>
  <c r="BL7"/>
  <c r="BR7"/>
  <c r="BK7"/>
  <c r="BO7"/>
  <c r="BS7"/>
  <c r="BJ7"/>
  <c r="BN7"/>
  <c r="BT7"/>
  <c r="BM7"/>
  <c r="BQ7"/>
  <c r="BU7"/>
  <c r="P8" i="5"/>
  <c r="AT8"/>
  <c r="BI8"/>
  <c r="CM8"/>
  <c r="AE8"/>
  <c r="BX8"/>
  <c r="E6" i="7"/>
  <c r="BI6"/>
  <c r="BJ5"/>
  <c r="BN5"/>
  <c r="BR5"/>
  <c r="BK5"/>
  <c r="BQ5"/>
  <c r="BU5"/>
  <c r="BL5"/>
  <c r="BP5"/>
  <c r="BT5"/>
  <c r="BM5"/>
  <c r="BS5"/>
  <c r="F106"/>
  <c r="H106" s="1"/>
  <c r="J14" i="9"/>
  <c r="E14"/>
  <c r="C14"/>
  <c r="H13"/>
  <c r="D13"/>
  <c r="H12"/>
  <c r="D12"/>
  <c r="J11"/>
  <c r="E11"/>
  <c r="C11"/>
  <c r="J10"/>
  <c r="E10"/>
  <c r="C10"/>
  <c r="H14"/>
  <c r="D14"/>
  <c r="J13"/>
  <c r="E13"/>
  <c r="C13"/>
  <c r="J12"/>
  <c r="E12"/>
  <c r="C12"/>
  <c r="H11"/>
  <c r="D11"/>
  <c r="H10"/>
  <c r="D10"/>
  <c r="E9"/>
  <c r="N5"/>
  <c r="J9"/>
  <c r="H9"/>
  <c r="D9"/>
  <c r="N6"/>
  <c r="D6"/>
  <c r="D4"/>
  <c r="D5"/>
  <c r="B4" i="7"/>
  <c r="DA87" i="5"/>
  <c r="DY87" s="1"/>
  <c r="B85" i="7"/>
  <c r="DA85" i="5"/>
  <c r="DY85" s="1"/>
  <c r="B83" i="7"/>
  <c r="DB49" i="5"/>
  <c r="EB49" s="1"/>
  <c r="B47" i="7"/>
  <c r="DB47" i="5"/>
  <c r="EB47" s="1"/>
  <c r="B45" i="7"/>
  <c r="DB45" i="5"/>
  <c r="EB45" s="1"/>
  <c r="B43" i="7"/>
  <c r="DB43" i="5"/>
  <c r="EB43" s="1"/>
  <c r="B41" i="7"/>
  <c r="B84"/>
  <c r="CX68" i="5"/>
  <c r="DP68" s="1"/>
  <c r="B66" i="7"/>
  <c r="CX66" i="5"/>
  <c r="DP66" s="1"/>
  <c r="B64" i="7"/>
  <c r="CX64" i="5"/>
  <c r="DP64" s="1"/>
  <c r="B62" i="7"/>
  <c r="DB48" i="5"/>
  <c r="EB48" s="1"/>
  <c r="B46" i="7"/>
  <c r="DB46" i="5"/>
  <c r="EB46" s="1"/>
  <c r="B44" i="7"/>
  <c r="DB44" i="5"/>
  <c r="EB44" s="1"/>
  <c r="B42" i="7"/>
  <c r="B22"/>
  <c r="B20"/>
  <c r="S93" i="5"/>
  <c r="S89"/>
  <c r="V87"/>
  <c r="S75"/>
  <c r="S69"/>
  <c r="S67"/>
  <c r="S65"/>
  <c r="S63"/>
  <c r="S61"/>
  <c r="V35"/>
  <c r="V27"/>
  <c r="BU19"/>
  <c r="BV19" s="1"/>
  <c r="BZ19" s="1"/>
  <c r="CS41"/>
  <c r="CS39"/>
  <c r="CS37"/>
  <c r="CS35"/>
  <c r="CS33"/>
  <c r="CS31"/>
  <c r="CP29"/>
  <c r="CP27"/>
  <c r="CP25"/>
  <c r="CP23"/>
  <c r="V104"/>
  <c r="V94"/>
  <c r="S92"/>
  <c r="S86"/>
  <c r="AZ54"/>
  <c r="AZ52"/>
  <c r="AZ50"/>
  <c r="AZ48"/>
  <c r="AZ44"/>
  <c r="CA49"/>
  <c r="CA47"/>
  <c r="CA45"/>
  <c r="CA43"/>
  <c r="CP86"/>
  <c r="CP85"/>
  <c r="V102"/>
  <c r="BF43"/>
  <c r="BG43" s="1"/>
  <c r="BK43" s="1"/>
  <c r="EJ5"/>
  <c r="BF42"/>
  <c r="BG42" s="1"/>
  <c r="BK42" s="1"/>
  <c r="BF40"/>
  <c r="BG40" s="1"/>
  <c r="CJ7"/>
  <c r="CK7" s="1"/>
  <c r="CO7" s="1"/>
  <c r="BF70"/>
  <c r="BG70" s="1"/>
  <c r="BF102"/>
  <c r="BG102" s="1"/>
  <c r="CJ11"/>
  <c r="CK11" s="1"/>
  <c r="CO11" s="1"/>
  <c r="AQ84"/>
  <c r="AR84" s="1"/>
  <c r="AV84" s="1"/>
  <c r="AQ82"/>
  <c r="AR82" s="1"/>
  <c r="AV82" s="1"/>
  <c r="BF86"/>
  <c r="BG86" s="1"/>
  <c r="BF25"/>
  <c r="BG25" s="1"/>
  <c r="AQ83"/>
  <c r="AQ71"/>
  <c r="AR71" s="1"/>
  <c r="AV71" s="1"/>
  <c r="AQ43"/>
  <c r="AR43" s="1"/>
  <c r="AV43" s="1"/>
  <c r="BF78"/>
  <c r="BG78" s="1"/>
  <c r="BF51"/>
  <c r="BG51" s="1"/>
  <c r="BK51" s="1"/>
  <c r="AQ62"/>
  <c r="AR62" s="1"/>
  <c r="AV62" s="1"/>
  <c r="AQ44"/>
  <c r="AR44" s="1"/>
  <c r="AV44" s="1"/>
  <c r="BF94"/>
  <c r="BG94" s="1"/>
  <c r="BF64"/>
  <c r="BG64" s="1"/>
  <c r="BF17"/>
  <c r="BG17" s="1"/>
  <c r="BU23"/>
  <c r="BV23" s="1"/>
  <c r="BU7"/>
  <c r="BV7" s="1"/>
  <c r="BZ7" s="1"/>
  <c r="AQ52"/>
  <c r="AR52" s="1"/>
  <c r="AV52" s="1"/>
  <c r="BF98"/>
  <c r="BG98" s="1"/>
  <c r="BF82"/>
  <c r="BG82" s="1"/>
  <c r="BK82" s="1"/>
  <c r="BF66"/>
  <c r="BG66" s="1"/>
  <c r="BF55"/>
  <c r="BG55" s="1"/>
  <c r="BK55" s="1"/>
  <c r="BF34"/>
  <c r="BG34" s="1"/>
  <c r="BF32"/>
  <c r="BG32" s="1"/>
  <c r="BK32" s="1"/>
  <c r="BF30"/>
  <c r="BG30" s="1"/>
  <c r="BF21"/>
  <c r="BG21" s="1"/>
  <c r="AQ88"/>
  <c r="AR88" s="1"/>
  <c r="AQ53"/>
  <c r="AR53" s="1"/>
  <c r="AV53" s="1"/>
  <c r="BF90"/>
  <c r="BG90" s="1"/>
  <c r="BF74"/>
  <c r="BG74" s="1"/>
  <c r="BK74" s="1"/>
  <c r="BF60"/>
  <c r="BF47"/>
  <c r="BG47" s="1"/>
  <c r="BK47" s="1"/>
  <c r="BF33"/>
  <c r="BF31"/>
  <c r="BG31" s="1"/>
  <c r="BK31" s="1"/>
  <c r="BF29"/>
  <c r="BF13"/>
  <c r="BG13" s="1"/>
  <c r="BK13" s="1"/>
  <c r="BF9"/>
  <c r="BU15"/>
  <c r="BU11"/>
  <c r="BV11" s="1"/>
  <c r="BZ11" s="1"/>
  <c r="CJ13"/>
  <c r="CK13" s="1"/>
  <c r="AQ67"/>
  <c r="AR67" s="1"/>
  <c r="AV67" s="1"/>
  <c r="AQ65"/>
  <c r="AR65" s="1"/>
  <c r="AV65" s="1"/>
  <c r="AQ55"/>
  <c r="AR55" s="1"/>
  <c r="AV55" s="1"/>
  <c r="AQ49"/>
  <c r="AR49" s="1"/>
  <c r="AV49" s="1"/>
  <c r="AQ47"/>
  <c r="AR47" s="1"/>
  <c r="AV47" s="1"/>
  <c r="AQ41"/>
  <c r="AR41" s="1"/>
  <c r="AV41" s="1"/>
  <c r="AQ7"/>
  <c r="AR7" s="1"/>
  <c r="BF100"/>
  <c r="BG100" s="1"/>
  <c r="BF92"/>
  <c r="BG92" s="1"/>
  <c r="BK92" s="1"/>
  <c r="BF84"/>
  <c r="BG84" s="1"/>
  <c r="BF76"/>
  <c r="BG76" s="1"/>
  <c r="BK76" s="1"/>
  <c r="BF68"/>
  <c r="BG68" s="1"/>
  <c r="BF62"/>
  <c r="BG62" s="1"/>
  <c r="BF57"/>
  <c r="BG57" s="1"/>
  <c r="BF49"/>
  <c r="BG49" s="1"/>
  <c r="BF38"/>
  <c r="BG38" s="1"/>
  <c r="BF36"/>
  <c r="BG36" s="1"/>
  <c r="BK36" s="1"/>
  <c r="BF23"/>
  <c r="BG23" s="1"/>
  <c r="BK23" s="1"/>
  <c r="BF15"/>
  <c r="BG15" s="1"/>
  <c r="BF7"/>
  <c r="BG7" s="1"/>
  <c r="BK7" s="1"/>
  <c r="BU25"/>
  <c r="BV25" s="1"/>
  <c r="BZ25" s="1"/>
  <c r="BU17"/>
  <c r="BV17" s="1"/>
  <c r="BZ17" s="1"/>
  <c r="BU9"/>
  <c r="BV9" s="1"/>
  <c r="AQ81"/>
  <c r="AR81" s="1"/>
  <c r="AQ80"/>
  <c r="AR80" s="1"/>
  <c r="AQ61"/>
  <c r="AR61" s="1"/>
  <c r="AB7"/>
  <c r="AC7" s="1"/>
  <c r="AQ86"/>
  <c r="AQ66"/>
  <c r="AR66" s="1"/>
  <c r="AV66" s="1"/>
  <c r="AQ64"/>
  <c r="AQ50"/>
  <c r="AR50" s="1"/>
  <c r="AV50" s="1"/>
  <c r="AQ48"/>
  <c r="AQ46"/>
  <c r="AR46" s="1"/>
  <c r="AV46" s="1"/>
  <c r="BF104"/>
  <c r="BG104" s="1"/>
  <c r="BF96"/>
  <c r="BG96" s="1"/>
  <c r="BK96" s="1"/>
  <c r="BF88"/>
  <c r="BG88" s="1"/>
  <c r="BF80"/>
  <c r="BG80" s="1"/>
  <c r="BK80" s="1"/>
  <c r="BF72"/>
  <c r="BG72" s="1"/>
  <c r="BF58"/>
  <c r="BG58" s="1"/>
  <c r="BF53"/>
  <c r="BG53" s="1"/>
  <c r="BF45"/>
  <c r="BG45" s="1"/>
  <c r="BF37"/>
  <c r="BG37" s="1"/>
  <c r="BK37" s="1"/>
  <c r="BF27"/>
  <c r="BG27" s="1"/>
  <c r="BF19"/>
  <c r="BG19" s="1"/>
  <c r="BK19" s="1"/>
  <c r="BF11"/>
  <c r="BG11" s="1"/>
  <c r="BU27"/>
  <c r="BV27" s="1"/>
  <c r="BU21"/>
  <c r="BV21" s="1"/>
  <c r="BZ21" s="1"/>
  <c r="BU13"/>
  <c r="BV13" s="1"/>
  <c r="BZ13" s="1"/>
  <c r="CJ6"/>
  <c r="CK6" s="1"/>
  <c r="CO6" s="1"/>
  <c r="AB105"/>
  <c r="AC105" s="1"/>
  <c r="AG105" s="1"/>
  <c r="AB101"/>
  <c r="AC101" s="1"/>
  <c r="AB97"/>
  <c r="AC97" s="1"/>
  <c r="AG97" s="1"/>
  <c r="AB93"/>
  <c r="AC93" s="1"/>
  <c r="AB89"/>
  <c r="AC89" s="1"/>
  <c r="AG89" s="1"/>
  <c r="AB85"/>
  <c r="AC85" s="1"/>
  <c r="AB81"/>
  <c r="AC81" s="1"/>
  <c r="AG81" s="1"/>
  <c r="AB77"/>
  <c r="AC77" s="1"/>
  <c r="AB73"/>
  <c r="AC73" s="1"/>
  <c r="AG73" s="1"/>
  <c r="AB69"/>
  <c r="AC69" s="1"/>
  <c r="AB65"/>
  <c r="AC65" s="1"/>
  <c r="AG65" s="1"/>
  <c r="AB61"/>
  <c r="AC61" s="1"/>
  <c r="AB57"/>
  <c r="AC57" s="1"/>
  <c r="AG57" s="1"/>
  <c r="AB53"/>
  <c r="AC53" s="1"/>
  <c r="AB49"/>
  <c r="AC49" s="1"/>
  <c r="AG49" s="1"/>
  <c r="AB45"/>
  <c r="AC45" s="1"/>
  <c r="AB41"/>
  <c r="AC41" s="1"/>
  <c r="AG41" s="1"/>
  <c r="AB37"/>
  <c r="AC37" s="1"/>
  <c r="AB33"/>
  <c r="AC33" s="1"/>
  <c r="AG33" s="1"/>
  <c r="AB29"/>
  <c r="AC29" s="1"/>
  <c r="AB25"/>
  <c r="AC25" s="1"/>
  <c r="AG25" s="1"/>
  <c r="AB21"/>
  <c r="AC21" s="1"/>
  <c r="AB17"/>
  <c r="AC17" s="1"/>
  <c r="AB13"/>
  <c r="AC13" s="1"/>
  <c r="AB9"/>
  <c r="AC9" s="1"/>
  <c r="AQ103"/>
  <c r="AR103" s="1"/>
  <c r="AV103" s="1"/>
  <c r="AQ99"/>
  <c r="AR99" s="1"/>
  <c r="AV99" s="1"/>
  <c r="AQ94"/>
  <c r="AR94" s="1"/>
  <c r="AV94" s="1"/>
  <c r="AQ79"/>
  <c r="AR79" s="1"/>
  <c r="AQ75"/>
  <c r="AR75" s="1"/>
  <c r="AV75" s="1"/>
  <c r="AQ69"/>
  <c r="AR69" s="1"/>
  <c r="AQ59"/>
  <c r="AR59" s="1"/>
  <c r="AV59" s="1"/>
  <c r="AQ38"/>
  <c r="AR38" s="1"/>
  <c r="AV38" s="1"/>
  <c r="AQ35"/>
  <c r="AR35" s="1"/>
  <c r="AV35" s="1"/>
  <c r="AQ33"/>
  <c r="AR33" s="1"/>
  <c r="AV33" s="1"/>
  <c r="AQ30"/>
  <c r="AR30" s="1"/>
  <c r="AV30" s="1"/>
  <c r="AQ27"/>
  <c r="AR27" s="1"/>
  <c r="AV27" s="1"/>
  <c r="AQ25"/>
  <c r="AR25" s="1"/>
  <c r="AV25" s="1"/>
  <c r="AQ20"/>
  <c r="AR20" s="1"/>
  <c r="AQ17"/>
  <c r="AR17" s="1"/>
  <c r="AQ13"/>
  <c r="AR13" s="1"/>
  <c r="AQ9"/>
  <c r="AR9" s="1"/>
  <c r="BF41"/>
  <c r="BG41" s="1"/>
  <c r="BU6"/>
  <c r="BV6" s="1"/>
  <c r="BU105"/>
  <c r="BV105" s="1"/>
  <c r="BZ105" s="1"/>
  <c r="BU101"/>
  <c r="BV101" s="1"/>
  <c r="BZ101" s="1"/>
  <c r="BU97"/>
  <c r="BV97" s="1"/>
  <c r="BZ97" s="1"/>
  <c r="BU93"/>
  <c r="BV93" s="1"/>
  <c r="BZ93" s="1"/>
  <c r="BU89"/>
  <c r="BV89" s="1"/>
  <c r="BZ89" s="1"/>
  <c r="BU85"/>
  <c r="BV85" s="1"/>
  <c r="BZ85" s="1"/>
  <c r="BU81"/>
  <c r="BV81" s="1"/>
  <c r="BZ81" s="1"/>
  <c r="BU77"/>
  <c r="BV77" s="1"/>
  <c r="BZ77" s="1"/>
  <c r="BU73"/>
  <c r="BV73" s="1"/>
  <c r="BZ73" s="1"/>
  <c r="BU69"/>
  <c r="BV69" s="1"/>
  <c r="BZ69" s="1"/>
  <c r="BU65"/>
  <c r="BV65" s="1"/>
  <c r="BZ65" s="1"/>
  <c r="BU61"/>
  <c r="BV61" s="1"/>
  <c r="BZ61" s="1"/>
  <c r="BU57"/>
  <c r="BV57" s="1"/>
  <c r="BZ57" s="1"/>
  <c r="BU53"/>
  <c r="BV53" s="1"/>
  <c r="BZ53" s="1"/>
  <c r="BU49"/>
  <c r="BV49" s="1"/>
  <c r="BZ49" s="1"/>
  <c r="BU45"/>
  <c r="BV45" s="1"/>
  <c r="BZ45" s="1"/>
  <c r="BU41"/>
  <c r="BV41" s="1"/>
  <c r="BZ41" s="1"/>
  <c r="BU37"/>
  <c r="BV37" s="1"/>
  <c r="BZ37" s="1"/>
  <c r="BU33"/>
  <c r="BV33" s="1"/>
  <c r="BZ33" s="1"/>
  <c r="BU29"/>
  <c r="BV29" s="1"/>
  <c r="BZ29" s="1"/>
  <c r="CJ103"/>
  <c r="CK103" s="1"/>
  <c r="CO103" s="1"/>
  <c r="CJ99"/>
  <c r="CK99" s="1"/>
  <c r="CJ95"/>
  <c r="CK95" s="1"/>
  <c r="CO95" s="1"/>
  <c r="CJ91"/>
  <c r="CK91" s="1"/>
  <c r="CJ87"/>
  <c r="CK87" s="1"/>
  <c r="CO87" s="1"/>
  <c r="CJ83"/>
  <c r="CK83" s="1"/>
  <c r="CJ79"/>
  <c r="CK79" s="1"/>
  <c r="CO79" s="1"/>
  <c r="CJ75"/>
  <c r="CK75" s="1"/>
  <c r="CJ71"/>
  <c r="CK71" s="1"/>
  <c r="CO71" s="1"/>
  <c r="CJ67"/>
  <c r="CK67" s="1"/>
  <c r="CJ63"/>
  <c r="CK63" s="1"/>
  <c r="CO63" s="1"/>
  <c r="CJ59"/>
  <c r="CK59" s="1"/>
  <c r="CJ55"/>
  <c r="CK55" s="1"/>
  <c r="CO55" s="1"/>
  <c r="CJ51"/>
  <c r="CK51" s="1"/>
  <c r="CJ47"/>
  <c r="CK47" s="1"/>
  <c r="CO47" s="1"/>
  <c r="CJ43"/>
  <c r="CK43" s="1"/>
  <c r="CJ39"/>
  <c r="CK39" s="1"/>
  <c r="CO39" s="1"/>
  <c r="CJ35"/>
  <c r="CK35" s="1"/>
  <c r="CJ31"/>
  <c r="CK31" s="1"/>
  <c r="CO31" s="1"/>
  <c r="CJ27"/>
  <c r="CK27" s="1"/>
  <c r="CJ23"/>
  <c r="CK23" s="1"/>
  <c r="CO23" s="1"/>
  <c r="CJ9"/>
  <c r="CK9" s="1"/>
  <c r="CO9" s="1"/>
  <c r="AB103"/>
  <c r="AC103" s="1"/>
  <c r="AB99"/>
  <c r="AC99" s="1"/>
  <c r="AB95"/>
  <c r="AC95" s="1"/>
  <c r="AB91"/>
  <c r="AC91" s="1"/>
  <c r="AB87"/>
  <c r="AC87" s="1"/>
  <c r="AB83"/>
  <c r="AC83" s="1"/>
  <c r="AB79"/>
  <c r="AC79" s="1"/>
  <c r="AB75"/>
  <c r="AC75" s="1"/>
  <c r="AB71"/>
  <c r="AC71" s="1"/>
  <c r="AB67"/>
  <c r="AC67" s="1"/>
  <c r="AB63"/>
  <c r="AC63" s="1"/>
  <c r="AB59"/>
  <c r="AC59" s="1"/>
  <c r="AB55"/>
  <c r="AC55" s="1"/>
  <c r="AB51"/>
  <c r="AC51" s="1"/>
  <c r="AB47"/>
  <c r="AC47" s="1"/>
  <c r="AB43"/>
  <c r="AC43" s="1"/>
  <c r="AB39"/>
  <c r="AC39" s="1"/>
  <c r="AB35"/>
  <c r="AC35" s="1"/>
  <c r="AB31"/>
  <c r="AC31" s="1"/>
  <c r="AB27"/>
  <c r="AC27" s="1"/>
  <c r="AB23"/>
  <c r="AC23" s="1"/>
  <c r="AB19"/>
  <c r="AC19" s="1"/>
  <c r="AB15"/>
  <c r="AC15" s="1"/>
  <c r="AB11"/>
  <c r="AC11" s="1"/>
  <c r="AQ105"/>
  <c r="AR105" s="1"/>
  <c r="AQ101"/>
  <c r="AR101" s="1"/>
  <c r="AV101" s="1"/>
  <c r="AQ97"/>
  <c r="AR97" s="1"/>
  <c r="AQ92"/>
  <c r="AR92" s="1"/>
  <c r="AV92" s="1"/>
  <c r="AQ77"/>
  <c r="AR77" s="1"/>
  <c r="AV77" s="1"/>
  <c r="AQ73"/>
  <c r="AR73" s="1"/>
  <c r="AV73" s="1"/>
  <c r="AQ39"/>
  <c r="AR39" s="1"/>
  <c r="AQ36"/>
  <c r="AR36" s="1"/>
  <c r="AQ34"/>
  <c r="AQ32"/>
  <c r="AR32" s="1"/>
  <c r="AQ28"/>
  <c r="AQ26"/>
  <c r="AR26" s="1"/>
  <c r="AV26" s="1"/>
  <c r="AQ23"/>
  <c r="AR23" s="1"/>
  <c r="AQ22"/>
  <c r="AR22" s="1"/>
  <c r="AV22" s="1"/>
  <c r="AQ19"/>
  <c r="AR19" s="1"/>
  <c r="AQ15"/>
  <c r="AR15" s="1"/>
  <c r="AQ11"/>
  <c r="AR11" s="1"/>
  <c r="BU103"/>
  <c r="BV103" s="1"/>
  <c r="BZ103" s="1"/>
  <c r="BU99"/>
  <c r="BV99" s="1"/>
  <c r="BU95"/>
  <c r="BV95" s="1"/>
  <c r="BZ95" s="1"/>
  <c r="BU91"/>
  <c r="BV91" s="1"/>
  <c r="BU87"/>
  <c r="BV87" s="1"/>
  <c r="BZ87" s="1"/>
  <c r="BU83"/>
  <c r="BV83" s="1"/>
  <c r="BU79"/>
  <c r="BV79" s="1"/>
  <c r="BZ79" s="1"/>
  <c r="BU75"/>
  <c r="BV75" s="1"/>
  <c r="BU71"/>
  <c r="BV71" s="1"/>
  <c r="BZ71" s="1"/>
  <c r="BU67"/>
  <c r="BV67" s="1"/>
  <c r="BU63"/>
  <c r="BV63" s="1"/>
  <c r="BZ63" s="1"/>
  <c r="BU59"/>
  <c r="BV59" s="1"/>
  <c r="BU55"/>
  <c r="BV55" s="1"/>
  <c r="BZ55" s="1"/>
  <c r="BU51"/>
  <c r="BV51" s="1"/>
  <c r="BU47"/>
  <c r="BV47" s="1"/>
  <c r="BZ47" s="1"/>
  <c r="BU43"/>
  <c r="BV43" s="1"/>
  <c r="BU39"/>
  <c r="BV39" s="1"/>
  <c r="BZ39" s="1"/>
  <c r="BU35"/>
  <c r="BV35" s="1"/>
  <c r="BU31"/>
  <c r="BV31" s="1"/>
  <c r="BZ31" s="1"/>
  <c r="CJ105"/>
  <c r="CK105" s="1"/>
  <c r="CJ101"/>
  <c r="CK101" s="1"/>
  <c r="CJ97"/>
  <c r="CK97" s="1"/>
  <c r="CJ93"/>
  <c r="CK93" s="1"/>
  <c r="CJ89"/>
  <c r="CK89" s="1"/>
  <c r="CJ85"/>
  <c r="CK85" s="1"/>
  <c r="CJ81"/>
  <c r="CK81" s="1"/>
  <c r="CJ77"/>
  <c r="CK77" s="1"/>
  <c r="CJ73"/>
  <c r="CK73" s="1"/>
  <c r="CJ69"/>
  <c r="CK69" s="1"/>
  <c r="CJ65"/>
  <c r="CK65" s="1"/>
  <c r="CJ61"/>
  <c r="CK61" s="1"/>
  <c r="CJ57"/>
  <c r="CK57" s="1"/>
  <c r="CJ53"/>
  <c r="CK53" s="1"/>
  <c r="CJ49"/>
  <c r="CK49" s="1"/>
  <c r="CJ45"/>
  <c r="CK45" s="1"/>
  <c r="CJ41"/>
  <c r="CK41" s="1"/>
  <c r="CJ37"/>
  <c r="CK37" s="1"/>
  <c r="CJ33"/>
  <c r="CK33" s="1"/>
  <c r="CJ29"/>
  <c r="CK29" s="1"/>
  <c r="CJ25"/>
  <c r="CK25" s="1"/>
  <c r="CJ21"/>
  <c r="CK21" s="1"/>
  <c r="AB104"/>
  <c r="AC104" s="1"/>
  <c r="AB102"/>
  <c r="AB100"/>
  <c r="AC100" s="1"/>
  <c r="AB98"/>
  <c r="AB96"/>
  <c r="AC96" s="1"/>
  <c r="AB94"/>
  <c r="AB92"/>
  <c r="AC92" s="1"/>
  <c r="AB90"/>
  <c r="AB88"/>
  <c r="AC88" s="1"/>
  <c r="AB86"/>
  <c r="AB84"/>
  <c r="AC84" s="1"/>
  <c r="AB82"/>
  <c r="AB80"/>
  <c r="AC80" s="1"/>
  <c r="AB78"/>
  <c r="AB76"/>
  <c r="AC76" s="1"/>
  <c r="AB74"/>
  <c r="AB72"/>
  <c r="AC72" s="1"/>
  <c r="AB70"/>
  <c r="AB68"/>
  <c r="AC68" s="1"/>
  <c r="AB66"/>
  <c r="AB64"/>
  <c r="AC64" s="1"/>
  <c r="AB62"/>
  <c r="AB60"/>
  <c r="AC60" s="1"/>
  <c r="AB58"/>
  <c r="AB56"/>
  <c r="AC56" s="1"/>
  <c r="AB54"/>
  <c r="AB52"/>
  <c r="AC52" s="1"/>
  <c r="AB50"/>
  <c r="AB48"/>
  <c r="AC48" s="1"/>
  <c r="AB46"/>
  <c r="AB44"/>
  <c r="AC44" s="1"/>
  <c r="AB42"/>
  <c r="AB40"/>
  <c r="AC40" s="1"/>
  <c r="AB38"/>
  <c r="AB36"/>
  <c r="AC36" s="1"/>
  <c r="AB34"/>
  <c r="AB32"/>
  <c r="AC32" s="1"/>
  <c r="AB30"/>
  <c r="AB28"/>
  <c r="AC28" s="1"/>
  <c r="AB26"/>
  <c r="AB24"/>
  <c r="AC24" s="1"/>
  <c r="AB22"/>
  <c r="AB20"/>
  <c r="AC20" s="1"/>
  <c r="AB18"/>
  <c r="AC18" s="1"/>
  <c r="AB16"/>
  <c r="AC16" s="1"/>
  <c r="AB14"/>
  <c r="AC14" s="1"/>
  <c r="AB12"/>
  <c r="AC12" s="1"/>
  <c r="AB10"/>
  <c r="AC10" s="1"/>
  <c r="AQ104"/>
  <c r="AR104" s="1"/>
  <c r="AV104" s="1"/>
  <c r="AQ102"/>
  <c r="AR102" s="1"/>
  <c r="AV102" s="1"/>
  <c r="AQ100"/>
  <c r="AR100" s="1"/>
  <c r="AV100" s="1"/>
  <c r="AQ98"/>
  <c r="AR98" s="1"/>
  <c r="AV98" s="1"/>
  <c r="AQ96"/>
  <c r="AR96" s="1"/>
  <c r="AV96" s="1"/>
  <c r="AQ95"/>
  <c r="AR95" s="1"/>
  <c r="AV95" s="1"/>
  <c r="AQ93"/>
  <c r="AR93" s="1"/>
  <c r="AV93" s="1"/>
  <c r="AQ78"/>
  <c r="AQ76"/>
  <c r="AR76" s="1"/>
  <c r="AV76" s="1"/>
  <c r="AQ74"/>
  <c r="AQ60"/>
  <c r="AR60" s="1"/>
  <c r="AV60" s="1"/>
  <c r="AQ40"/>
  <c r="AQ37"/>
  <c r="AR37" s="1"/>
  <c r="AV37" s="1"/>
  <c r="AQ31"/>
  <c r="AR31" s="1"/>
  <c r="AV31" s="1"/>
  <c r="AQ29"/>
  <c r="AR29" s="1"/>
  <c r="AV29" s="1"/>
  <c r="AQ24"/>
  <c r="AR24" s="1"/>
  <c r="AQ21"/>
  <c r="AR21" s="1"/>
  <c r="AV21" s="1"/>
  <c r="AQ18"/>
  <c r="AR18" s="1"/>
  <c r="AQ16"/>
  <c r="AR16" s="1"/>
  <c r="AQ14"/>
  <c r="AR14" s="1"/>
  <c r="AQ12"/>
  <c r="F11" i="9" s="1"/>
  <c r="AQ10" i="5"/>
  <c r="AR10" s="1"/>
  <c r="BF35"/>
  <c r="BF28"/>
  <c r="BG28" s="1"/>
  <c r="BF26"/>
  <c r="BF24"/>
  <c r="BG24" s="1"/>
  <c r="BF22"/>
  <c r="BF20"/>
  <c r="BG20" s="1"/>
  <c r="BF18"/>
  <c r="BF16"/>
  <c r="BG16" s="1"/>
  <c r="BF14"/>
  <c r="BF12"/>
  <c r="BF10"/>
  <c r="BF8"/>
  <c r="BG8" s="1"/>
  <c r="CJ104"/>
  <c r="CJ102"/>
  <c r="CK102" s="1"/>
  <c r="CJ100"/>
  <c r="CJ98"/>
  <c r="CK98" s="1"/>
  <c r="CJ96"/>
  <c r="CJ94"/>
  <c r="CK94" s="1"/>
  <c r="CJ92"/>
  <c r="CJ90"/>
  <c r="CK90" s="1"/>
  <c r="CJ88"/>
  <c r="CJ86"/>
  <c r="CK86" s="1"/>
  <c r="CJ84"/>
  <c r="CJ82"/>
  <c r="CK82" s="1"/>
  <c r="CJ80"/>
  <c r="CJ78"/>
  <c r="CK78" s="1"/>
  <c r="CJ76"/>
  <c r="CJ74"/>
  <c r="CK74" s="1"/>
  <c r="CJ72"/>
  <c r="CJ70"/>
  <c r="CK70" s="1"/>
  <c r="CJ68"/>
  <c r="CJ66"/>
  <c r="CK66" s="1"/>
  <c r="CJ64"/>
  <c r="CJ62"/>
  <c r="CK62" s="1"/>
  <c r="CJ60"/>
  <c r="CJ58"/>
  <c r="CK58" s="1"/>
  <c r="CJ56"/>
  <c r="CJ54"/>
  <c r="CK54" s="1"/>
  <c r="CJ52"/>
  <c r="CJ50"/>
  <c r="CK50" s="1"/>
  <c r="CJ48"/>
  <c r="CJ46"/>
  <c r="CK46" s="1"/>
  <c r="CJ44"/>
  <c r="CJ42"/>
  <c r="CK42" s="1"/>
  <c r="CJ40"/>
  <c r="CJ38"/>
  <c r="CK38" s="1"/>
  <c r="CJ36"/>
  <c r="CJ34"/>
  <c r="CK34" s="1"/>
  <c r="CJ32"/>
  <c r="CJ30"/>
  <c r="CK30" s="1"/>
  <c r="CJ28"/>
  <c r="CJ26"/>
  <c r="CK26" s="1"/>
  <c r="CJ24"/>
  <c r="CJ22"/>
  <c r="CK22" s="1"/>
  <c r="CJ20"/>
  <c r="CJ18"/>
  <c r="CJ16"/>
  <c r="CJ14"/>
  <c r="CJ12"/>
  <c r="CJ10"/>
  <c r="CJ8"/>
  <c r="AB8"/>
  <c r="AC8" s="1"/>
  <c r="AQ91"/>
  <c r="AR91" s="1"/>
  <c r="AV91" s="1"/>
  <c r="AQ90"/>
  <c r="AQ89"/>
  <c r="AR89" s="1"/>
  <c r="AV89" s="1"/>
  <c r="AQ87"/>
  <c r="AR87" s="1"/>
  <c r="AQ85"/>
  <c r="AQ72"/>
  <c r="AR72" s="1"/>
  <c r="AQ70"/>
  <c r="AQ68"/>
  <c r="AR68" s="1"/>
  <c r="AV68" s="1"/>
  <c r="AQ63"/>
  <c r="AQ58"/>
  <c r="AR58" s="1"/>
  <c r="AV58" s="1"/>
  <c r="AQ57"/>
  <c r="AQ56"/>
  <c r="AQ54"/>
  <c r="AQ51"/>
  <c r="AR51" s="1"/>
  <c r="AQ45"/>
  <c r="AQ42"/>
  <c r="AQ8"/>
  <c r="AR8" s="1"/>
  <c r="BF105"/>
  <c r="BF103"/>
  <c r="BG103" s="1"/>
  <c r="BF101"/>
  <c r="BF99"/>
  <c r="BG99" s="1"/>
  <c r="BF97"/>
  <c r="BF95"/>
  <c r="BG95" s="1"/>
  <c r="BF93"/>
  <c r="BF91"/>
  <c r="BG91" s="1"/>
  <c r="BF89"/>
  <c r="BF87"/>
  <c r="BG87" s="1"/>
  <c r="BF85"/>
  <c r="BF83"/>
  <c r="BG83" s="1"/>
  <c r="BF81"/>
  <c r="BF79"/>
  <c r="BG79" s="1"/>
  <c r="BF77"/>
  <c r="BF75"/>
  <c r="BG75" s="1"/>
  <c r="BF73"/>
  <c r="BF71"/>
  <c r="BG71" s="1"/>
  <c r="BF69"/>
  <c r="BF67"/>
  <c r="BG67" s="1"/>
  <c r="BF65"/>
  <c r="BF63"/>
  <c r="BG63" s="1"/>
  <c r="BF61"/>
  <c r="BF59"/>
  <c r="BG59" s="1"/>
  <c r="BF56"/>
  <c r="BF54"/>
  <c r="BG54" s="1"/>
  <c r="BF52"/>
  <c r="BF50"/>
  <c r="BG50" s="1"/>
  <c r="BF48"/>
  <c r="BF46"/>
  <c r="BG46" s="1"/>
  <c r="BF44"/>
  <c r="BF39"/>
  <c r="BG39" s="1"/>
  <c r="BU104"/>
  <c r="BU102"/>
  <c r="BU100"/>
  <c r="BU98"/>
  <c r="BU96"/>
  <c r="BU94"/>
  <c r="BU92"/>
  <c r="BU90"/>
  <c r="BU88"/>
  <c r="BU86"/>
  <c r="BU84"/>
  <c r="BU82"/>
  <c r="BU80"/>
  <c r="BU78"/>
  <c r="BU76"/>
  <c r="BU74"/>
  <c r="BU72"/>
  <c r="BU70"/>
  <c r="BU68"/>
  <c r="BU66"/>
  <c r="BU64"/>
  <c r="BU62"/>
  <c r="BU60"/>
  <c r="BU58"/>
  <c r="BU56"/>
  <c r="BU54"/>
  <c r="BU52"/>
  <c r="BU50"/>
  <c r="BU48"/>
  <c r="BU46"/>
  <c r="BU44"/>
  <c r="BU42"/>
  <c r="BU40"/>
  <c r="BU38"/>
  <c r="BU36"/>
  <c r="BU34"/>
  <c r="BU32"/>
  <c r="BU30"/>
  <c r="BU28"/>
  <c r="BU26"/>
  <c r="BU24"/>
  <c r="BU22"/>
  <c r="BU20"/>
  <c r="BU18"/>
  <c r="BV18" s="1"/>
  <c r="BU16"/>
  <c r="BU14"/>
  <c r="BV14" s="1"/>
  <c r="BU12"/>
  <c r="BU10"/>
  <c r="BV10" s="1"/>
  <c r="BU8"/>
  <c r="CO19"/>
  <c r="CO15"/>
  <c r="BF6"/>
  <c r="CX67"/>
  <c r="DP67" s="1"/>
  <c r="CX65"/>
  <c r="DP65" s="1"/>
  <c r="CX63"/>
  <c r="DP63" s="1"/>
  <c r="CX23"/>
  <c r="DP23" s="1"/>
  <c r="CX21"/>
  <c r="DP21" s="1"/>
  <c r="AH22"/>
  <c r="AH23"/>
  <c r="AH24"/>
  <c r="AI58"/>
  <c r="AK60"/>
  <c r="AK62"/>
  <c r="AK71"/>
  <c r="AK73"/>
  <c r="AK75"/>
  <c r="CP43"/>
  <c r="CP44"/>
  <c r="CP47"/>
  <c r="CP48"/>
  <c r="CA5"/>
  <c r="DA15"/>
  <c r="DY15" s="1"/>
  <c r="DA17"/>
  <c r="DY17" s="1"/>
  <c r="DA18"/>
  <c r="DY18" s="1"/>
  <c r="DA19"/>
  <c r="DY19" s="1"/>
  <c r="CC21"/>
  <c r="DA21"/>
  <c r="DY21" s="1"/>
  <c r="CC22"/>
  <c r="CA23"/>
  <c r="DA23"/>
  <c r="DY23" s="1"/>
  <c r="CA24"/>
  <c r="CA25"/>
  <c r="DA25"/>
  <c r="DY25" s="1"/>
  <c r="CA26"/>
  <c r="CA27"/>
  <c r="DA27"/>
  <c r="DY27" s="1"/>
  <c r="CA28"/>
  <c r="CA29"/>
  <c r="DA29"/>
  <c r="DY29" s="1"/>
  <c r="CA30"/>
  <c r="CD31"/>
  <c r="CD32"/>
  <c r="CD33"/>
  <c r="DA33"/>
  <c r="DY33" s="1"/>
  <c r="CD34"/>
  <c r="CD35"/>
  <c r="CD36"/>
  <c r="CD37"/>
  <c r="DA37"/>
  <c r="DY37" s="1"/>
  <c r="CD38"/>
  <c r="CD39"/>
  <c r="CD40"/>
  <c r="CD41"/>
  <c r="DA41"/>
  <c r="DY41" s="1"/>
  <c r="CD42"/>
  <c r="DA42"/>
  <c r="DY42" s="1"/>
  <c r="DA46"/>
  <c r="DY46" s="1"/>
  <c r="DA48"/>
  <c r="DY48" s="1"/>
  <c r="DA50"/>
  <c r="DY50" s="1"/>
  <c r="CR50"/>
  <c r="DB50"/>
  <c r="EB50" s="1"/>
  <c r="CR51"/>
  <c r="DB51"/>
  <c r="EB51" s="1"/>
  <c r="CR52"/>
  <c r="DB52"/>
  <c r="EB52" s="1"/>
  <c r="CR53"/>
  <c r="DB53"/>
  <c r="EB53" s="1"/>
  <c r="CR54"/>
  <c r="DB54"/>
  <c r="EB54" s="1"/>
  <c r="CR55"/>
  <c r="DB55"/>
  <c r="EB55" s="1"/>
  <c r="CR56"/>
  <c r="DB56"/>
  <c r="EB56" s="1"/>
  <c r="CR57"/>
  <c r="DB57"/>
  <c r="EB57" s="1"/>
  <c r="CR58"/>
  <c r="DB58"/>
  <c r="EB58" s="1"/>
  <c r="CR59"/>
  <c r="DB59"/>
  <c r="EB59" s="1"/>
  <c r="CR60"/>
  <c r="DB60"/>
  <c r="EB60" s="1"/>
  <c r="CR61"/>
  <c r="DB61"/>
  <c r="EB61" s="1"/>
  <c r="CR62"/>
  <c r="DB62"/>
  <c r="EB62" s="1"/>
  <c r="CR63"/>
  <c r="DB63"/>
  <c r="EB63" s="1"/>
  <c r="CR64"/>
  <c r="DB64"/>
  <c r="EB64" s="1"/>
  <c r="CR65"/>
  <c r="DB65"/>
  <c r="EB65" s="1"/>
  <c r="CR66"/>
  <c r="DB66"/>
  <c r="EB66" s="1"/>
  <c r="CR67"/>
  <c r="DB67"/>
  <c r="EB67" s="1"/>
  <c r="CR68"/>
  <c r="DB68"/>
  <c r="EB68" s="1"/>
  <c r="CR69"/>
  <c r="DB69"/>
  <c r="EB69" s="1"/>
  <c r="CR70"/>
  <c r="DB70"/>
  <c r="EB70" s="1"/>
  <c r="CR71"/>
  <c r="DB71"/>
  <c r="EB71" s="1"/>
  <c r="CR72"/>
  <c r="DB72"/>
  <c r="EB72" s="1"/>
  <c r="CR73"/>
  <c r="DB73"/>
  <c r="EB73" s="1"/>
  <c r="CR74"/>
  <c r="DB74"/>
  <c r="EB74" s="1"/>
  <c r="CR75"/>
  <c r="DB75"/>
  <c r="EB75" s="1"/>
  <c r="CR76"/>
  <c r="DB76"/>
  <c r="EB76" s="1"/>
  <c r="CR77"/>
  <c r="DB77"/>
  <c r="EB77" s="1"/>
  <c r="CR78"/>
  <c r="DB78"/>
  <c r="EB78" s="1"/>
  <c r="CR79"/>
  <c r="DB79"/>
  <c r="EB79" s="1"/>
  <c r="CR80"/>
  <c r="DB80"/>
  <c r="EB80" s="1"/>
  <c r="CR81"/>
  <c r="DB81"/>
  <c r="EB81" s="1"/>
  <c r="CR82"/>
  <c r="DB82"/>
  <c r="EB82" s="1"/>
  <c r="CR83"/>
  <c r="DB83"/>
  <c r="EB83" s="1"/>
  <c r="CR84"/>
  <c r="DB84"/>
  <c r="EB84" s="1"/>
  <c r="DB85"/>
  <c r="EB85" s="1"/>
  <c r="DB86"/>
  <c r="EB86" s="1"/>
  <c r="DB87"/>
  <c r="EB87" s="1"/>
  <c r="DB88"/>
  <c r="EB88" s="1"/>
  <c r="CR89"/>
  <c r="DB89"/>
  <c r="EB89" s="1"/>
  <c r="CR90"/>
  <c r="DB90"/>
  <c r="EB90" s="1"/>
  <c r="CR91"/>
  <c r="DB91"/>
  <c r="EB91" s="1"/>
  <c r="CR92"/>
  <c r="DB92"/>
  <c r="EB92" s="1"/>
  <c r="CR93"/>
  <c r="DB93"/>
  <c r="EB93" s="1"/>
  <c r="CR94"/>
  <c r="DB94"/>
  <c r="EB94" s="1"/>
  <c r="CR95"/>
  <c r="DB95"/>
  <c r="EB95" s="1"/>
  <c r="CR96"/>
  <c r="DB96"/>
  <c r="EB96" s="1"/>
  <c r="CR97"/>
  <c r="DB97"/>
  <c r="EB97" s="1"/>
  <c r="CR98"/>
  <c r="DB98"/>
  <c r="EB98" s="1"/>
  <c r="CR99"/>
  <c r="DB99"/>
  <c r="EB99" s="1"/>
  <c r="CR100"/>
  <c r="DB100"/>
  <c r="EB100" s="1"/>
  <c r="CR101"/>
  <c r="DB101"/>
  <c r="EB101" s="1"/>
  <c r="CR102"/>
  <c r="DB102"/>
  <c r="EB102" s="1"/>
  <c r="CR103"/>
  <c r="DB103"/>
  <c r="EB103" s="1"/>
  <c r="CR104"/>
  <c r="DB104"/>
  <c r="EB104" s="1"/>
  <c r="CR105"/>
  <c r="DB105"/>
  <c r="EB105" s="1"/>
  <c r="DB10"/>
  <c r="EB10" s="1"/>
  <c r="DB11"/>
  <c r="EB11" s="1"/>
  <c r="DB12"/>
  <c r="EB12" s="1"/>
  <c r="DB14"/>
  <c r="EB14" s="1"/>
  <c r="DB16"/>
  <c r="EB16" s="1"/>
  <c r="DB19"/>
  <c r="EB19" s="1"/>
  <c r="DB20"/>
  <c r="EB20" s="1"/>
  <c r="CR21"/>
  <c r="DB22"/>
  <c r="EB22" s="1"/>
  <c r="DB24"/>
  <c r="EB24" s="1"/>
  <c r="DB26"/>
  <c r="EB26" s="1"/>
  <c r="DB28"/>
  <c r="EB28" s="1"/>
  <c r="DB30"/>
  <c r="EB30" s="1"/>
  <c r="DB31"/>
  <c r="EB31" s="1"/>
  <c r="DB32"/>
  <c r="EB32" s="1"/>
  <c r="DB33"/>
  <c r="EB33" s="1"/>
  <c r="DB34"/>
  <c r="EB34" s="1"/>
  <c r="DB35"/>
  <c r="EB35" s="1"/>
  <c r="DB36"/>
  <c r="EB36" s="1"/>
  <c r="DB37"/>
  <c r="EB37" s="1"/>
  <c r="DB38"/>
  <c r="EB38" s="1"/>
  <c r="DB39"/>
  <c r="EB39" s="1"/>
  <c r="DB40"/>
  <c r="EB40" s="1"/>
  <c r="DB41"/>
  <c r="EB41" s="1"/>
  <c r="DB42"/>
  <c r="EB42" s="1"/>
  <c r="CC51"/>
  <c r="DA51"/>
  <c r="DY51" s="1"/>
  <c r="CC52"/>
  <c r="DA52"/>
  <c r="DY52" s="1"/>
  <c r="CC53"/>
  <c r="DA53"/>
  <c r="DY53" s="1"/>
  <c r="CC54"/>
  <c r="DA54"/>
  <c r="DY54" s="1"/>
  <c r="CC55"/>
  <c r="DA55"/>
  <c r="DY55" s="1"/>
  <c r="CC56"/>
  <c r="DA56"/>
  <c r="DY56" s="1"/>
  <c r="CC57"/>
  <c r="DA57"/>
  <c r="DY57" s="1"/>
  <c r="CC58"/>
  <c r="DA58"/>
  <c r="DY58" s="1"/>
  <c r="CC59"/>
  <c r="DA59"/>
  <c r="DY59" s="1"/>
  <c r="CC60"/>
  <c r="DA60"/>
  <c r="DY60" s="1"/>
  <c r="CC61"/>
  <c r="DA61"/>
  <c r="DY61" s="1"/>
  <c r="CC62"/>
  <c r="DA62"/>
  <c r="DY62" s="1"/>
  <c r="CC63"/>
  <c r="DA63"/>
  <c r="DY63" s="1"/>
  <c r="CC64"/>
  <c r="DA64"/>
  <c r="DY64" s="1"/>
  <c r="CC65"/>
  <c r="DA65"/>
  <c r="DY65" s="1"/>
  <c r="CC66"/>
  <c r="DA66"/>
  <c r="DY66" s="1"/>
  <c r="CC67"/>
  <c r="DA67"/>
  <c r="DY67" s="1"/>
  <c r="CC68"/>
  <c r="DA68"/>
  <c r="DY68" s="1"/>
  <c r="CC69"/>
  <c r="DA69"/>
  <c r="DY69" s="1"/>
  <c r="CC70"/>
  <c r="DA70"/>
  <c r="DY70" s="1"/>
  <c r="CC71"/>
  <c r="DA71"/>
  <c r="DY71" s="1"/>
  <c r="CC72"/>
  <c r="DA72"/>
  <c r="DY72" s="1"/>
  <c r="CC73"/>
  <c r="DA73"/>
  <c r="DY73" s="1"/>
  <c r="CC74"/>
  <c r="DA74"/>
  <c r="DY74" s="1"/>
  <c r="CC75"/>
  <c r="DA75"/>
  <c r="DY75" s="1"/>
  <c r="CC76"/>
  <c r="DA76"/>
  <c r="DY76" s="1"/>
  <c r="CC77"/>
  <c r="DA77"/>
  <c r="DY77" s="1"/>
  <c r="CC78"/>
  <c r="DA78"/>
  <c r="DY78" s="1"/>
  <c r="CC79"/>
  <c r="DA79"/>
  <c r="DY79" s="1"/>
  <c r="CC80"/>
  <c r="DA80"/>
  <c r="DY80" s="1"/>
  <c r="CC81"/>
  <c r="DA81"/>
  <c r="DY81" s="1"/>
  <c r="CC82"/>
  <c r="DA82"/>
  <c r="DY82" s="1"/>
  <c r="CC83"/>
  <c r="DA83"/>
  <c r="DY83" s="1"/>
  <c r="CC84"/>
  <c r="DA84"/>
  <c r="DY84" s="1"/>
  <c r="CC89"/>
  <c r="CC90"/>
  <c r="CC91"/>
  <c r="CC92"/>
  <c r="CC93"/>
  <c r="CC94"/>
  <c r="CC95"/>
  <c r="CC96"/>
  <c r="CC97"/>
  <c r="CC98"/>
  <c r="CC99"/>
  <c r="CC100"/>
  <c r="CC101"/>
  <c r="CC102"/>
  <c r="CC103"/>
  <c r="CC104"/>
  <c r="CC105"/>
  <c r="CB5"/>
  <c r="CD5"/>
  <c r="CQ5"/>
  <c r="CS5"/>
  <c r="CB6"/>
  <c r="CD6"/>
  <c r="CQ6"/>
  <c r="CS6"/>
  <c r="CB7"/>
  <c r="CD7"/>
  <c r="CQ7"/>
  <c r="CS7"/>
  <c r="CB8"/>
  <c r="CD8"/>
  <c r="CQ8"/>
  <c r="CS8"/>
  <c r="CB9"/>
  <c r="CD9"/>
  <c r="CQ9"/>
  <c r="CS9"/>
  <c r="CB10"/>
  <c r="CD10"/>
  <c r="CQ10"/>
  <c r="CS10"/>
  <c r="CB11"/>
  <c r="CD11"/>
  <c r="CQ11"/>
  <c r="CS11"/>
  <c r="CB12"/>
  <c r="CD12"/>
  <c r="CQ12"/>
  <c r="CS12"/>
  <c r="CB13"/>
  <c r="CD13"/>
  <c r="CQ13"/>
  <c r="CS13"/>
  <c r="CB14"/>
  <c r="CD14"/>
  <c r="CQ14"/>
  <c r="CS14"/>
  <c r="CB15"/>
  <c r="CD15"/>
  <c r="CQ15"/>
  <c r="CS15"/>
  <c r="CB16"/>
  <c r="CD16"/>
  <c r="CQ16"/>
  <c r="CS16"/>
  <c r="CB17"/>
  <c r="CD17"/>
  <c r="CQ17"/>
  <c r="CS17"/>
  <c r="CB18"/>
  <c r="CD18"/>
  <c r="CQ18"/>
  <c r="CS18"/>
  <c r="CB19"/>
  <c r="CD19"/>
  <c r="CQ19"/>
  <c r="CS19"/>
  <c r="CB20"/>
  <c r="CD20"/>
  <c r="CQ20"/>
  <c r="CS20"/>
  <c r="CB21"/>
  <c r="CD21"/>
  <c r="CQ21"/>
  <c r="CS21"/>
  <c r="CB22"/>
  <c r="CD22"/>
  <c r="CQ22"/>
  <c r="CD23"/>
  <c r="CB23"/>
  <c r="CS23"/>
  <c r="CQ23"/>
  <c r="CD24"/>
  <c r="CB24"/>
  <c r="CS24"/>
  <c r="CQ24"/>
  <c r="CD25"/>
  <c r="CB25"/>
  <c r="CS25"/>
  <c r="CQ25"/>
  <c r="CD26"/>
  <c r="CB26"/>
  <c r="CS26"/>
  <c r="CQ26"/>
  <c r="CD27"/>
  <c r="CB27"/>
  <c r="CS27"/>
  <c r="CQ27"/>
  <c r="CD28"/>
  <c r="CB28"/>
  <c r="CS28"/>
  <c r="CQ28"/>
  <c r="CD29"/>
  <c r="CB29"/>
  <c r="CS29"/>
  <c r="CQ29"/>
  <c r="CD30"/>
  <c r="CB30"/>
  <c r="CA6"/>
  <c r="CP6"/>
  <c r="CR6" s="1"/>
  <c r="CA7"/>
  <c r="CP7"/>
  <c r="CR7" s="1"/>
  <c r="CA8"/>
  <c r="CP8"/>
  <c r="CR8" s="1"/>
  <c r="CA9"/>
  <c r="CP9"/>
  <c r="CR9" s="1"/>
  <c r="CA10"/>
  <c r="CP10"/>
  <c r="CR10" s="1"/>
  <c r="CA11"/>
  <c r="CP11"/>
  <c r="CR11" s="1"/>
  <c r="CA12"/>
  <c r="CP12"/>
  <c r="CR12" s="1"/>
  <c r="CA13"/>
  <c r="CP13"/>
  <c r="CR13" s="1"/>
  <c r="CA14"/>
  <c r="CP14"/>
  <c r="CR14" s="1"/>
  <c r="CA15"/>
  <c r="CP15"/>
  <c r="CR15" s="1"/>
  <c r="CA16"/>
  <c r="CP16"/>
  <c r="CR16" s="1"/>
  <c r="CA17"/>
  <c r="CP17"/>
  <c r="CR17" s="1"/>
  <c r="CA18"/>
  <c r="CP18"/>
  <c r="CR18" s="1"/>
  <c r="CA19"/>
  <c r="CP19"/>
  <c r="CR19" s="1"/>
  <c r="CA20"/>
  <c r="CP20"/>
  <c r="CR20" s="1"/>
  <c r="CA21"/>
  <c r="CP21"/>
  <c r="CA22"/>
  <c r="CP22"/>
  <c r="CR22"/>
  <c r="CC23"/>
  <c r="CR23"/>
  <c r="CC24"/>
  <c r="CR24"/>
  <c r="CC25"/>
  <c r="CR25"/>
  <c r="CC26"/>
  <c r="CR26"/>
  <c r="CC27"/>
  <c r="CR27"/>
  <c r="CC28"/>
  <c r="CR28"/>
  <c r="CC29"/>
  <c r="CR29"/>
  <c r="CC30"/>
  <c r="CP30"/>
  <c r="CR30"/>
  <c r="CA31"/>
  <c r="CC31"/>
  <c r="CP31"/>
  <c r="CR31"/>
  <c r="CA32"/>
  <c r="CC32"/>
  <c r="CP32"/>
  <c r="CR32"/>
  <c r="CA33"/>
  <c r="CC33"/>
  <c r="CP33"/>
  <c r="CR33"/>
  <c r="CA34"/>
  <c r="CC34"/>
  <c r="CP34"/>
  <c r="CR34"/>
  <c r="CA35"/>
  <c r="CC35"/>
  <c r="CP35"/>
  <c r="CR35"/>
  <c r="CA36"/>
  <c r="CC36"/>
  <c r="CP36"/>
  <c r="CR36"/>
  <c r="CA37"/>
  <c r="CC37"/>
  <c r="CP37"/>
  <c r="CR37"/>
  <c r="CA38"/>
  <c r="CC38"/>
  <c r="CP38"/>
  <c r="CR38"/>
  <c r="CA39"/>
  <c r="CC39"/>
  <c r="CP39"/>
  <c r="CR39"/>
  <c r="CA40"/>
  <c r="CC40"/>
  <c r="CP40"/>
  <c r="CR40"/>
  <c r="CA41"/>
  <c r="CC41"/>
  <c r="CP41"/>
  <c r="CR41"/>
  <c r="CA42"/>
  <c r="CC42"/>
  <c r="CP42"/>
  <c r="CR42"/>
  <c r="CD43"/>
  <c r="CB43"/>
  <c r="CS43"/>
  <c r="CQ43"/>
  <c r="CD44"/>
  <c r="CB44"/>
  <c r="CS44"/>
  <c r="CQ44"/>
  <c r="CD45"/>
  <c r="CB45"/>
  <c r="CS45"/>
  <c r="CQ45"/>
  <c r="CD46"/>
  <c r="CB46"/>
  <c r="CS46"/>
  <c r="CQ46"/>
  <c r="CD47"/>
  <c r="CB47"/>
  <c r="CS47"/>
  <c r="CQ47"/>
  <c r="CD48"/>
  <c r="CB48"/>
  <c r="CS48"/>
  <c r="CQ48"/>
  <c r="CD49"/>
  <c r="CB49"/>
  <c r="CS49"/>
  <c r="CQ49"/>
  <c r="CD50"/>
  <c r="CB50"/>
  <c r="CQ30"/>
  <c r="CB31"/>
  <c r="CQ31"/>
  <c r="CB32"/>
  <c r="CQ32"/>
  <c r="CB33"/>
  <c r="CQ33"/>
  <c r="CB34"/>
  <c r="CQ34"/>
  <c r="CB35"/>
  <c r="CQ35"/>
  <c r="CB36"/>
  <c r="CQ36"/>
  <c r="CB37"/>
  <c r="CQ37"/>
  <c r="CB38"/>
  <c r="CQ38"/>
  <c r="CB39"/>
  <c r="CQ39"/>
  <c r="CB40"/>
  <c r="CQ40"/>
  <c r="CB41"/>
  <c r="CQ41"/>
  <c r="CB42"/>
  <c r="CQ42"/>
  <c r="CC43"/>
  <c r="CR43"/>
  <c r="CC44"/>
  <c r="CR44"/>
  <c r="CC45"/>
  <c r="CR45"/>
  <c r="CC46"/>
  <c r="CR46"/>
  <c r="CC47"/>
  <c r="CR47"/>
  <c r="CC48"/>
  <c r="CR48"/>
  <c r="CC49"/>
  <c r="CR49"/>
  <c r="CC50"/>
  <c r="CD85"/>
  <c r="CB85"/>
  <c r="CS85"/>
  <c r="CQ85"/>
  <c r="CD86"/>
  <c r="CB86"/>
  <c r="CS86"/>
  <c r="CQ86"/>
  <c r="CD87"/>
  <c r="CB87"/>
  <c r="CS87"/>
  <c r="CQ87"/>
  <c r="CD88"/>
  <c r="CB88"/>
  <c r="CR88"/>
  <c r="CP88"/>
  <c r="CS88"/>
  <c r="CQ88"/>
  <c r="CQ50"/>
  <c r="CS50"/>
  <c r="CB51"/>
  <c r="CD51"/>
  <c r="CQ51"/>
  <c r="CS51"/>
  <c r="CB52"/>
  <c r="CD52"/>
  <c r="CQ52"/>
  <c r="CS52"/>
  <c r="CB53"/>
  <c r="CD53"/>
  <c r="CQ53"/>
  <c r="CS53"/>
  <c r="CB54"/>
  <c r="CD54"/>
  <c r="CQ54"/>
  <c r="CS54"/>
  <c r="CB55"/>
  <c r="CD55"/>
  <c r="CQ55"/>
  <c r="CS55"/>
  <c r="CB56"/>
  <c r="CD56"/>
  <c r="CQ56"/>
  <c r="CS56"/>
  <c r="CB57"/>
  <c r="CD57"/>
  <c r="CQ57"/>
  <c r="CS57"/>
  <c r="CB58"/>
  <c r="CD58"/>
  <c r="CQ58"/>
  <c r="CS58"/>
  <c r="CB59"/>
  <c r="CD59"/>
  <c r="CQ59"/>
  <c r="CS59"/>
  <c r="CB60"/>
  <c r="CD60"/>
  <c r="CQ60"/>
  <c r="CS60"/>
  <c r="CB61"/>
  <c r="CD61"/>
  <c r="CQ61"/>
  <c r="CS61"/>
  <c r="CB62"/>
  <c r="CD62"/>
  <c r="CQ62"/>
  <c r="CS62"/>
  <c r="CB63"/>
  <c r="CD63"/>
  <c r="CQ63"/>
  <c r="CS63"/>
  <c r="CB64"/>
  <c r="CD64"/>
  <c r="CQ64"/>
  <c r="CS64"/>
  <c r="CB65"/>
  <c r="CD65"/>
  <c r="CQ65"/>
  <c r="CS65"/>
  <c r="CB66"/>
  <c r="CD66"/>
  <c r="CQ66"/>
  <c r="CS66"/>
  <c r="CB67"/>
  <c r="CD67"/>
  <c r="CQ67"/>
  <c r="CS67"/>
  <c r="CB68"/>
  <c r="CD68"/>
  <c r="CQ68"/>
  <c r="CS68"/>
  <c r="CB69"/>
  <c r="CD69"/>
  <c r="CQ69"/>
  <c r="CS69"/>
  <c r="CB70"/>
  <c r="CD70"/>
  <c r="CQ70"/>
  <c r="CS70"/>
  <c r="CB71"/>
  <c r="CD71"/>
  <c r="CQ71"/>
  <c r="CS71"/>
  <c r="CB72"/>
  <c r="CD72"/>
  <c r="CQ72"/>
  <c r="CS72"/>
  <c r="CB73"/>
  <c r="CD73"/>
  <c r="CQ73"/>
  <c r="CS73"/>
  <c r="CB74"/>
  <c r="CD74"/>
  <c r="CQ74"/>
  <c r="CS74"/>
  <c r="CB75"/>
  <c r="CD75"/>
  <c r="CQ75"/>
  <c r="CS75"/>
  <c r="CB76"/>
  <c r="CD76"/>
  <c r="CQ76"/>
  <c r="CS76"/>
  <c r="CB77"/>
  <c r="CD77"/>
  <c r="CQ77"/>
  <c r="CS77"/>
  <c r="CB78"/>
  <c r="CD78"/>
  <c r="CQ78"/>
  <c r="CS78"/>
  <c r="CB79"/>
  <c r="CD79"/>
  <c r="CQ79"/>
  <c r="CS79"/>
  <c r="CB80"/>
  <c r="CD80"/>
  <c r="CQ80"/>
  <c r="CS80"/>
  <c r="CB81"/>
  <c r="CD81"/>
  <c r="CQ81"/>
  <c r="CS81"/>
  <c r="CB82"/>
  <c r="CD82"/>
  <c r="CQ82"/>
  <c r="CS82"/>
  <c r="CB83"/>
  <c r="CD83"/>
  <c r="CQ83"/>
  <c r="CS83"/>
  <c r="CB84"/>
  <c r="CD84"/>
  <c r="CQ84"/>
  <c r="CS84"/>
  <c r="CC85"/>
  <c r="CR85"/>
  <c r="CC86"/>
  <c r="CR86"/>
  <c r="CC87"/>
  <c r="CR87"/>
  <c r="CC88"/>
  <c r="CP50"/>
  <c r="CA51"/>
  <c r="CP51"/>
  <c r="CA52"/>
  <c r="CP52"/>
  <c r="CA53"/>
  <c r="CP53"/>
  <c r="CA54"/>
  <c r="CP54"/>
  <c r="CA55"/>
  <c r="CP55"/>
  <c r="CA56"/>
  <c r="CP56"/>
  <c r="CA57"/>
  <c r="CP57"/>
  <c r="CA58"/>
  <c r="CP58"/>
  <c r="CA59"/>
  <c r="CP59"/>
  <c r="CA60"/>
  <c r="CP60"/>
  <c r="CA61"/>
  <c r="CP61"/>
  <c r="CA62"/>
  <c r="CP62"/>
  <c r="CA63"/>
  <c r="CP63"/>
  <c r="CA64"/>
  <c r="CP64"/>
  <c r="CA65"/>
  <c r="CP65"/>
  <c r="CA66"/>
  <c r="CP66"/>
  <c r="CA67"/>
  <c r="CP67"/>
  <c r="CA68"/>
  <c r="CP68"/>
  <c r="CA69"/>
  <c r="CP69"/>
  <c r="CA70"/>
  <c r="CP70"/>
  <c r="CA71"/>
  <c r="CP71"/>
  <c r="CA72"/>
  <c r="CP72"/>
  <c r="CA73"/>
  <c r="CP73"/>
  <c r="CA74"/>
  <c r="CP74"/>
  <c r="CA75"/>
  <c r="CP75"/>
  <c r="CA76"/>
  <c r="CP76"/>
  <c r="CA77"/>
  <c r="CP77"/>
  <c r="CA78"/>
  <c r="CP78"/>
  <c r="CA79"/>
  <c r="CP79"/>
  <c r="CA80"/>
  <c r="CP80"/>
  <c r="CA81"/>
  <c r="CP81"/>
  <c r="CA82"/>
  <c r="CP82"/>
  <c r="CA83"/>
  <c r="CP83"/>
  <c r="CA84"/>
  <c r="CP84"/>
  <c r="CP87"/>
  <c r="CA88"/>
  <c r="CB89"/>
  <c r="CD89"/>
  <c r="CQ89"/>
  <c r="CS89"/>
  <c r="CB90"/>
  <c r="CD90"/>
  <c r="CQ90"/>
  <c r="CS90"/>
  <c r="CB91"/>
  <c r="CD91"/>
  <c r="CQ91"/>
  <c r="CS91"/>
  <c r="CB92"/>
  <c r="CD92"/>
  <c r="CQ92"/>
  <c r="CS92"/>
  <c r="CB93"/>
  <c r="CD93"/>
  <c r="CQ93"/>
  <c r="CS93"/>
  <c r="CB94"/>
  <c r="CD94"/>
  <c r="CQ94"/>
  <c r="CS94"/>
  <c r="CB95"/>
  <c r="CD95"/>
  <c r="CQ95"/>
  <c r="CS95"/>
  <c r="CB96"/>
  <c r="CD96"/>
  <c r="CQ96"/>
  <c r="CS96"/>
  <c r="CB97"/>
  <c r="CD97"/>
  <c r="CQ97"/>
  <c r="CS97"/>
  <c r="CB98"/>
  <c r="CD98"/>
  <c r="CQ98"/>
  <c r="CS98"/>
  <c r="CB99"/>
  <c r="CD99"/>
  <c r="CQ99"/>
  <c r="CS99"/>
  <c r="CB100"/>
  <c r="CD100"/>
  <c r="CQ100"/>
  <c r="CS100"/>
  <c r="CB101"/>
  <c r="CD101"/>
  <c r="CQ101"/>
  <c r="CS101"/>
  <c r="CB102"/>
  <c r="CD102"/>
  <c r="CQ102"/>
  <c r="CS102"/>
  <c r="CB103"/>
  <c r="CD103"/>
  <c r="CQ103"/>
  <c r="CS103"/>
  <c r="CB104"/>
  <c r="CD104"/>
  <c r="CQ104"/>
  <c r="CS104"/>
  <c r="CB105"/>
  <c r="CD105"/>
  <c r="CQ105"/>
  <c r="CS105"/>
  <c r="CA89"/>
  <c r="CP89"/>
  <c r="CA90"/>
  <c r="CP90"/>
  <c r="CA91"/>
  <c r="CP91"/>
  <c r="CA92"/>
  <c r="CP92"/>
  <c r="CA93"/>
  <c r="CP93"/>
  <c r="CA94"/>
  <c r="CP94"/>
  <c r="CA95"/>
  <c r="CP95"/>
  <c r="CA96"/>
  <c r="CP96"/>
  <c r="CA97"/>
  <c r="CP97"/>
  <c r="CA98"/>
  <c r="CP98"/>
  <c r="CA99"/>
  <c r="CP99"/>
  <c r="CA100"/>
  <c r="CP100"/>
  <c r="CA101"/>
  <c r="CP101"/>
  <c r="CA102"/>
  <c r="CP102"/>
  <c r="CA103"/>
  <c r="CP103"/>
  <c r="CA104"/>
  <c r="CP104"/>
  <c r="CA105"/>
  <c r="CP105"/>
  <c r="AW5"/>
  <c r="BO44"/>
  <c r="CY10"/>
  <c r="DS10" s="1"/>
  <c r="CY11"/>
  <c r="DS11" s="1"/>
  <c r="CY14"/>
  <c r="DS14" s="1"/>
  <c r="CY15"/>
  <c r="DS15" s="1"/>
  <c r="CY16"/>
  <c r="DS16" s="1"/>
  <c r="CY17"/>
  <c r="DS17" s="1"/>
  <c r="CY19"/>
  <c r="DS19" s="1"/>
  <c r="CY20"/>
  <c r="DS20" s="1"/>
  <c r="AY21"/>
  <c r="CY21"/>
  <c r="DS21" s="1"/>
  <c r="AY22"/>
  <c r="CY22"/>
  <c r="DS22" s="1"/>
  <c r="AY23"/>
  <c r="CY23"/>
  <c r="DS23" s="1"/>
  <c r="AY24"/>
  <c r="CY24"/>
  <c r="DS24" s="1"/>
  <c r="AY25"/>
  <c r="CY25"/>
  <c r="DS25" s="1"/>
  <c r="AY26"/>
  <c r="CY26"/>
  <c r="DS26" s="1"/>
  <c r="AY27"/>
  <c r="CY27"/>
  <c r="DS27" s="1"/>
  <c r="AY28"/>
  <c r="CY28"/>
  <c r="DS28" s="1"/>
  <c r="AY29"/>
  <c r="CY29"/>
  <c r="DS29" s="1"/>
  <c r="AY30"/>
  <c r="CY30"/>
  <c r="DS30" s="1"/>
  <c r="AY31"/>
  <c r="AY32"/>
  <c r="CY32"/>
  <c r="DS32" s="1"/>
  <c r="AY33"/>
  <c r="AY34"/>
  <c r="CY34"/>
  <c r="DS34" s="1"/>
  <c r="AY35"/>
  <c r="AY36"/>
  <c r="CY36"/>
  <c r="DS36" s="1"/>
  <c r="AY37"/>
  <c r="AY38"/>
  <c r="CY38"/>
  <c r="DS38" s="1"/>
  <c r="AY39"/>
  <c r="AY40"/>
  <c r="CY40"/>
  <c r="DS40" s="1"/>
  <c r="AY41"/>
  <c r="AY42"/>
  <c r="CY42"/>
  <c r="DS42" s="1"/>
  <c r="AY43"/>
  <c r="CZ43"/>
  <c r="DV43" s="1"/>
  <c r="AX44"/>
  <c r="AY45"/>
  <c r="CZ45"/>
  <c r="DV45" s="1"/>
  <c r="BN46"/>
  <c r="CZ46"/>
  <c r="DV46" s="1"/>
  <c r="BN47"/>
  <c r="CZ47"/>
  <c r="DV47" s="1"/>
  <c r="BN48"/>
  <c r="CZ48"/>
  <c r="DV48" s="1"/>
  <c r="BN49"/>
  <c r="CZ49"/>
  <c r="DV49" s="1"/>
  <c r="BN50"/>
  <c r="CZ50"/>
  <c r="DV50" s="1"/>
  <c r="BN51"/>
  <c r="CZ51"/>
  <c r="DV51" s="1"/>
  <c r="BN52"/>
  <c r="CZ52"/>
  <c r="DV52" s="1"/>
  <c r="BN53"/>
  <c r="CZ53"/>
  <c r="DV53" s="1"/>
  <c r="BN54"/>
  <c r="CZ54"/>
  <c r="DV54" s="1"/>
  <c r="BN55"/>
  <c r="CZ55"/>
  <c r="DV55" s="1"/>
  <c r="BN56"/>
  <c r="CZ56"/>
  <c r="DV56" s="1"/>
  <c r="BN57"/>
  <c r="CZ57"/>
  <c r="DV57" s="1"/>
  <c r="BN58"/>
  <c r="CZ58"/>
  <c r="DV58" s="1"/>
  <c r="BN59"/>
  <c r="CZ59"/>
  <c r="DV59" s="1"/>
  <c r="BN60"/>
  <c r="CZ60"/>
  <c r="DV60" s="1"/>
  <c r="BN61"/>
  <c r="CZ61"/>
  <c r="DV61" s="1"/>
  <c r="BN62"/>
  <c r="CZ62"/>
  <c r="DV62" s="1"/>
  <c r="BN63"/>
  <c r="CZ63"/>
  <c r="DV63" s="1"/>
  <c r="BN64"/>
  <c r="CZ64"/>
  <c r="DV64" s="1"/>
  <c r="BN65"/>
  <c r="CZ65"/>
  <c r="DV65" s="1"/>
  <c r="BN66"/>
  <c r="CZ66"/>
  <c r="DV66" s="1"/>
  <c r="BN67"/>
  <c r="CZ67"/>
  <c r="DV67" s="1"/>
  <c r="BN68"/>
  <c r="CZ68"/>
  <c r="DV68" s="1"/>
  <c r="BN69"/>
  <c r="CZ69"/>
  <c r="DV69" s="1"/>
  <c r="BN70"/>
  <c r="CZ70"/>
  <c r="DV70" s="1"/>
  <c r="BN71"/>
  <c r="CZ71"/>
  <c r="DV71" s="1"/>
  <c r="BN72"/>
  <c r="CZ72"/>
  <c r="DV72" s="1"/>
  <c r="BN73"/>
  <c r="CZ73"/>
  <c r="DV73" s="1"/>
  <c r="BN74"/>
  <c r="CZ74"/>
  <c r="DV74" s="1"/>
  <c r="BN75"/>
  <c r="CZ75"/>
  <c r="DV75" s="1"/>
  <c r="BN76"/>
  <c r="CZ76"/>
  <c r="DV76" s="1"/>
  <c r="BN77"/>
  <c r="CZ77"/>
  <c r="DV77" s="1"/>
  <c r="BN78"/>
  <c r="CZ78"/>
  <c r="DV78" s="1"/>
  <c r="BN79"/>
  <c r="CZ79"/>
  <c r="DV79" s="1"/>
  <c r="BN80"/>
  <c r="CZ80"/>
  <c r="DV80" s="1"/>
  <c r="BN81"/>
  <c r="CZ81"/>
  <c r="DV81" s="1"/>
  <c r="BN82"/>
  <c r="CZ82"/>
  <c r="DV82" s="1"/>
  <c r="BN83"/>
  <c r="CZ83"/>
  <c r="DV83" s="1"/>
  <c r="BN84"/>
  <c r="CZ84"/>
  <c r="DV84" s="1"/>
  <c r="CZ85"/>
  <c r="DV85" s="1"/>
  <c r="BN86"/>
  <c r="BN87"/>
  <c r="CZ87"/>
  <c r="DV87" s="1"/>
  <c r="BN88"/>
  <c r="BN89"/>
  <c r="CZ89"/>
  <c r="DV89" s="1"/>
  <c r="BN90"/>
  <c r="BN91"/>
  <c r="CZ91"/>
  <c r="DV91" s="1"/>
  <c r="BN92"/>
  <c r="BN93"/>
  <c r="CZ93"/>
  <c r="DV93" s="1"/>
  <c r="BN94"/>
  <c r="BN95"/>
  <c r="CZ95"/>
  <c r="DV95" s="1"/>
  <c r="BN96"/>
  <c r="BN97"/>
  <c r="CZ97"/>
  <c r="DV97" s="1"/>
  <c r="BN98"/>
  <c r="BN99"/>
  <c r="CZ99"/>
  <c r="DV99" s="1"/>
  <c r="BN100"/>
  <c r="BN101"/>
  <c r="CZ101"/>
  <c r="DV101" s="1"/>
  <c r="BN102"/>
  <c r="BN103"/>
  <c r="CZ103"/>
  <c r="DV103" s="1"/>
  <c r="BN104"/>
  <c r="BN105"/>
  <c r="CZ105"/>
  <c r="DV105" s="1"/>
  <c r="AK77"/>
  <c r="AK79"/>
  <c r="AK81"/>
  <c r="AK83"/>
  <c r="AK85"/>
  <c r="AK87"/>
  <c r="AK89"/>
  <c r="AK91"/>
  <c r="AK93"/>
  <c r="AK95"/>
  <c r="AK97"/>
  <c r="AK99"/>
  <c r="AK101"/>
  <c r="AK103"/>
  <c r="AK105"/>
  <c r="BL5"/>
  <c r="CZ10"/>
  <c r="DV10" s="1"/>
  <c r="CZ12"/>
  <c r="DV12" s="1"/>
  <c r="CZ14"/>
  <c r="DV14" s="1"/>
  <c r="CZ16"/>
  <c r="DV16" s="1"/>
  <c r="CZ18"/>
  <c r="DV18" s="1"/>
  <c r="CZ20"/>
  <c r="DV20" s="1"/>
  <c r="BN21"/>
  <c r="CZ21"/>
  <c r="DV21" s="1"/>
  <c r="BN22"/>
  <c r="CZ22"/>
  <c r="DV22" s="1"/>
  <c r="BN23"/>
  <c r="CZ23"/>
  <c r="DV23" s="1"/>
  <c r="BN24"/>
  <c r="CZ24"/>
  <c r="DV24" s="1"/>
  <c r="BN25"/>
  <c r="CZ25"/>
  <c r="DV25" s="1"/>
  <c r="BN26"/>
  <c r="CZ26"/>
  <c r="DV26" s="1"/>
  <c r="BN27"/>
  <c r="CZ27"/>
  <c r="DV27" s="1"/>
  <c r="BN28"/>
  <c r="CZ28"/>
  <c r="DV28" s="1"/>
  <c r="BN29"/>
  <c r="CZ29"/>
  <c r="DV29" s="1"/>
  <c r="BN30"/>
  <c r="CZ30"/>
  <c r="DV30" s="1"/>
  <c r="BN31"/>
  <c r="CZ31"/>
  <c r="DV31" s="1"/>
  <c r="BN32"/>
  <c r="CZ32"/>
  <c r="DV32" s="1"/>
  <c r="BN33"/>
  <c r="CZ33"/>
  <c r="DV33" s="1"/>
  <c r="BN34"/>
  <c r="CZ34"/>
  <c r="DV34" s="1"/>
  <c r="BN35"/>
  <c r="CZ35"/>
  <c r="DV35" s="1"/>
  <c r="BN36"/>
  <c r="CZ36"/>
  <c r="DV36" s="1"/>
  <c r="BN37"/>
  <c r="CZ37"/>
  <c r="DV37" s="1"/>
  <c r="BN38"/>
  <c r="CZ38"/>
  <c r="DV38" s="1"/>
  <c r="BN39"/>
  <c r="CZ39"/>
  <c r="DV39" s="1"/>
  <c r="BN40"/>
  <c r="CZ40"/>
  <c r="DV40" s="1"/>
  <c r="BN41"/>
  <c r="CZ41"/>
  <c r="DV41" s="1"/>
  <c r="BN42"/>
  <c r="CZ42"/>
  <c r="DV42" s="1"/>
  <c r="AZ43"/>
  <c r="AX43"/>
  <c r="BO43"/>
  <c r="AY44"/>
  <c r="CY44"/>
  <c r="DS44" s="1"/>
  <c r="CZ44"/>
  <c r="DV44" s="1"/>
  <c r="AZ45"/>
  <c r="AX45"/>
  <c r="BO45"/>
  <c r="AY46"/>
  <c r="CY46"/>
  <c r="DS46" s="1"/>
  <c r="BO46"/>
  <c r="AY47"/>
  <c r="CY47"/>
  <c r="DS47" s="1"/>
  <c r="BO47"/>
  <c r="AY48"/>
  <c r="CY48"/>
  <c r="DS48" s="1"/>
  <c r="BO48"/>
  <c r="AY49"/>
  <c r="CY49"/>
  <c r="DS49" s="1"/>
  <c r="BO49"/>
  <c r="AY50"/>
  <c r="CY50"/>
  <c r="DS50" s="1"/>
  <c r="BO50"/>
  <c r="AY51"/>
  <c r="CY51"/>
  <c r="DS51" s="1"/>
  <c r="BO51"/>
  <c r="AY52"/>
  <c r="CY52"/>
  <c r="DS52" s="1"/>
  <c r="BO52"/>
  <c r="AY53"/>
  <c r="CY53"/>
  <c r="DS53" s="1"/>
  <c r="BO53"/>
  <c r="AY54"/>
  <c r="CY54"/>
  <c r="DS54" s="1"/>
  <c r="BO54"/>
  <c r="AY55"/>
  <c r="CY55"/>
  <c r="DS55" s="1"/>
  <c r="AY56"/>
  <c r="CY56"/>
  <c r="DS56" s="1"/>
  <c r="AY57"/>
  <c r="CY57"/>
  <c r="DS57" s="1"/>
  <c r="AY58"/>
  <c r="CY58"/>
  <c r="DS58" s="1"/>
  <c r="AY59"/>
  <c r="CY59"/>
  <c r="DS59" s="1"/>
  <c r="AY60"/>
  <c r="CY60"/>
  <c r="DS60" s="1"/>
  <c r="AY61"/>
  <c r="CY61"/>
  <c r="DS61" s="1"/>
  <c r="AY62"/>
  <c r="CY62"/>
  <c r="DS62" s="1"/>
  <c r="AY63"/>
  <c r="CY63"/>
  <c r="DS63" s="1"/>
  <c r="AY64"/>
  <c r="CY64"/>
  <c r="DS64" s="1"/>
  <c r="AY65"/>
  <c r="CY65"/>
  <c r="DS65" s="1"/>
  <c r="AY66"/>
  <c r="CY66"/>
  <c r="DS66" s="1"/>
  <c r="AY67"/>
  <c r="CY67"/>
  <c r="DS67" s="1"/>
  <c r="AY68"/>
  <c r="CY68"/>
  <c r="DS68" s="1"/>
  <c r="AY69"/>
  <c r="CY69"/>
  <c r="DS69" s="1"/>
  <c r="AY70"/>
  <c r="CY70"/>
  <c r="DS70" s="1"/>
  <c r="AY71"/>
  <c r="CY71"/>
  <c r="DS71" s="1"/>
  <c r="AY72"/>
  <c r="CY72"/>
  <c r="DS72" s="1"/>
  <c r="AY73"/>
  <c r="CY73"/>
  <c r="DS73" s="1"/>
  <c r="AY74"/>
  <c r="CY74"/>
  <c r="DS74" s="1"/>
  <c r="AY75"/>
  <c r="CY75"/>
  <c r="DS75" s="1"/>
  <c r="AY76"/>
  <c r="CY76"/>
  <c r="DS76" s="1"/>
  <c r="AY77"/>
  <c r="CY77"/>
  <c r="DS77" s="1"/>
  <c r="AY78"/>
  <c r="CY78"/>
  <c r="DS78" s="1"/>
  <c r="AY79"/>
  <c r="CY79"/>
  <c r="DS79" s="1"/>
  <c r="AY80"/>
  <c r="CY80"/>
  <c r="DS80" s="1"/>
  <c r="AY81"/>
  <c r="CY81"/>
  <c r="DS81" s="1"/>
  <c r="AY82"/>
  <c r="CY82"/>
  <c r="DS82" s="1"/>
  <c r="AY83"/>
  <c r="CY83"/>
  <c r="DS83" s="1"/>
  <c r="AY84"/>
  <c r="CY84"/>
  <c r="DS84" s="1"/>
  <c r="AY86"/>
  <c r="CY86"/>
  <c r="DS86" s="1"/>
  <c r="AY87"/>
  <c r="AY88"/>
  <c r="CY88"/>
  <c r="DS88" s="1"/>
  <c r="AY89"/>
  <c r="AY90"/>
  <c r="CY90"/>
  <c r="DS90" s="1"/>
  <c r="AY91"/>
  <c r="AY92"/>
  <c r="CY92"/>
  <c r="DS92" s="1"/>
  <c r="AY93"/>
  <c r="AY94"/>
  <c r="CY94"/>
  <c r="DS94" s="1"/>
  <c r="AY95"/>
  <c r="AY96"/>
  <c r="CY96"/>
  <c r="DS96" s="1"/>
  <c r="AY97"/>
  <c r="AY98"/>
  <c r="CY98"/>
  <c r="DS98" s="1"/>
  <c r="AY99"/>
  <c r="AY100"/>
  <c r="CY100"/>
  <c r="DS100" s="1"/>
  <c r="AY101"/>
  <c r="AY102"/>
  <c r="CY102"/>
  <c r="DS102" s="1"/>
  <c r="AY103"/>
  <c r="AY104"/>
  <c r="CY104"/>
  <c r="DS104" s="1"/>
  <c r="AY105"/>
  <c r="AZ46"/>
  <c r="AX46"/>
  <c r="AQ5"/>
  <c r="AX5"/>
  <c r="AZ5"/>
  <c r="BM5"/>
  <c r="BO5"/>
  <c r="AQ6"/>
  <c r="AR6" s="1"/>
  <c r="AX6"/>
  <c r="AZ6"/>
  <c r="BM6"/>
  <c r="BO6"/>
  <c r="AX7"/>
  <c r="AZ7"/>
  <c r="BM7"/>
  <c r="BO7"/>
  <c r="AX8"/>
  <c r="AZ8"/>
  <c r="BM8"/>
  <c r="BO8"/>
  <c r="AX9"/>
  <c r="AZ9"/>
  <c r="BM9"/>
  <c r="BO9"/>
  <c r="AX10"/>
  <c r="AZ10"/>
  <c r="BM10"/>
  <c r="BO10"/>
  <c r="AX11"/>
  <c r="AZ11"/>
  <c r="BM11"/>
  <c r="BO11"/>
  <c r="BQ11" s="1"/>
  <c r="CZ11" s="1"/>
  <c r="DV11" s="1"/>
  <c r="AX12"/>
  <c r="AZ12"/>
  <c r="BM12"/>
  <c r="BO12"/>
  <c r="AX13"/>
  <c r="AZ13"/>
  <c r="BM13"/>
  <c r="BO13"/>
  <c r="AX14"/>
  <c r="AZ14"/>
  <c r="BM14"/>
  <c r="BO14"/>
  <c r="AX15"/>
  <c r="AZ15"/>
  <c r="BM15"/>
  <c r="BO15"/>
  <c r="AX16"/>
  <c r="AZ16"/>
  <c r="BM16"/>
  <c r="BO16"/>
  <c r="AX17"/>
  <c r="AZ17"/>
  <c r="BM17"/>
  <c r="BO17"/>
  <c r="AX18"/>
  <c r="AZ18"/>
  <c r="BM18"/>
  <c r="BO18"/>
  <c r="AX19"/>
  <c r="AZ19"/>
  <c r="BM19"/>
  <c r="BO19"/>
  <c r="AX20"/>
  <c r="AZ20"/>
  <c r="BM20"/>
  <c r="BO20"/>
  <c r="AX21"/>
  <c r="AZ21"/>
  <c r="BM21"/>
  <c r="BO21"/>
  <c r="AX22"/>
  <c r="AZ22"/>
  <c r="BM22"/>
  <c r="BO22"/>
  <c r="AX23"/>
  <c r="AZ23"/>
  <c r="BM23"/>
  <c r="BO23"/>
  <c r="AX24"/>
  <c r="AZ24"/>
  <c r="BM24"/>
  <c r="BO24"/>
  <c r="AX25"/>
  <c r="AZ25"/>
  <c r="BM25"/>
  <c r="BO25"/>
  <c r="AX26"/>
  <c r="AZ26"/>
  <c r="BM26"/>
  <c r="BO26"/>
  <c r="AX27"/>
  <c r="AZ27"/>
  <c r="BM27"/>
  <c r="BO27"/>
  <c r="AX28"/>
  <c r="AZ28"/>
  <c r="BM28"/>
  <c r="BO28"/>
  <c r="AX29"/>
  <c r="AZ29"/>
  <c r="BM29"/>
  <c r="BO29"/>
  <c r="AX30"/>
  <c r="AZ30"/>
  <c r="BM30"/>
  <c r="BO30"/>
  <c r="AX31"/>
  <c r="AZ31"/>
  <c r="BM31"/>
  <c r="BO31"/>
  <c r="AX32"/>
  <c r="AZ32"/>
  <c r="BM32"/>
  <c r="BO32"/>
  <c r="AX33"/>
  <c r="AZ33"/>
  <c r="BM33"/>
  <c r="BO33"/>
  <c r="AX34"/>
  <c r="AZ34"/>
  <c r="BM34"/>
  <c r="BO34"/>
  <c r="AX35"/>
  <c r="AZ35"/>
  <c r="BM35"/>
  <c r="BO35"/>
  <c r="AX36"/>
  <c r="AZ36"/>
  <c r="BM36"/>
  <c r="BO36"/>
  <c r="AX37"/>
  <c r="AZ37"/>
  <c r="BM37"/>
  <c r="BO37"/>
  <c r="AX38"/>
  <c r="AZ38"/>
  <c r="BM38"/>
  <c r="BO38"/>
  <c r="AX39"/>
  <c r="AZ39"/>
  <c r="BM39"/>
  <c r="BO39"/>
  <c r="AX40"/>
  <c r="AZ40"/>
  <c r="BM40"/>
  <c r="BO40"/>
  <c r="AX41"/>
  <c r="AZ41"/>
  <c r="BM41"/>
  <c r="BO41"/>
  <c r="AX42"/>
  <c r="AZ42"/>
  <c r="BM42"/>
  <c r="BN43"/>
  <c r="BM43"/>
  <c r="BN44"/>
  <c r="BM44"/>
  <c r="BN45"/>
  <c r="BM45"/>
  <c r="AW6"/>
  <c r="BL6"/>
  <c r="AW7"/>
  <c r="BL7"/>
  <c r="BN7" s="1"/>
  <c r="AW8"/>
  <c r="BL8"/>
  <c r="BN8" s="1"/>
  <c r="AW9"/>
  <c r="BL9"/>
  <c r="BN9" s="1"/>
  <c r="AW10"/>
  <c r="BL10"/>
  <c r="BN10" s="1"/>
  <c r="AW11"/>
  <c r="BL11"/>
  <c r="BN11" s="1"/>
  <c r="AW12"/>
  <c r="BL12"/>
  <c r="BN12" s="1"/>
  <c r="AW13"/>
  <c r="BL13"/>
  <c r="BN13" s="1"/>
  <c r="AW14"/>
  <c r="BL14"/>
  <c r="BN14" s="1"/>
  <c r="AW15"/>
  <c r="BL15"/>
  <c r="BN15" s="1"/>
  <c r="AW16"/>
  <c r="BL16"/>
  <c r="BN16" s="1"/>
  <c r="AW17"/>
  <c r="BL17"/>
  <c r="BN17" s="1"/>
  <c r="AW18"/>
  <c r="BL18"/>
  <c r="BN18" s="1"/>
  <c r="AW19"/>
  <c r="BL19"/>
  <c r="BN19" s="1"/>
  <c r="AW20"/>
  <c r="BL20"/>
  <c r="BN20" s="1"/>
  <c r="AW21"/>
  <c r="BL21"/>
  <c r="AW22"/>
  <c r="BL22"/>
  <c r="AW23"/>
  <c r="BL23"/>
  <c r="AW24"/>
  <c r="BL24"/>
  <c r="AW25"/>
  <c r="BL25"/>
  <c r="AW26"/>
  <c r="BL26"/>
  <c r="AW27"/>
  <c r="BL27"/>
  <c r="AW28"/>
  <c r="BL28"/>
  <c r="AW29"/>
  <c r="BL29"/>
  <c r="AW30"/>
  <c r="BL30"/>
  <c r="AW31"/>
  <c r="BL31"/>
  <c r="AW32"/>
  <c r="BL32"/>
  <c r="AW33"/>
  <c r="BL33"/>
  <c r="AW34"/>
  <c r="BL34"/>
  <c r="AW35"/>
  <c r="BL35"/>
  <c r="AW36"/>
  <c r="BL36"/>
  <c r="AW37"/>
  <c r="BL37"/>
  <c r="AW38"/>
  <c r="BL38"/>
  <c r="AW39"/>
  <c r="BL39"/>
  <c r="AW40"/>
  <c r="BL40"/>
  <c r="AW41"/>
  <c r="BL41"/>
  <c r="AW42"/>
  <c r="BL42"/>
  <c r="BO42"/>
  <c r="AZ85"/>
  <c r="AX85"/>
  <c r="BN85"/>
  <c r="BL85"/>
  <c r="BO85"/>
  <c r="BM85"/>
  <c r="BM46"/>
  <c r="AX47"/>
  <c r="BM47"/>
  <c r="AX48"/>
  <c r="BM48"/>
  <c r="AX49"/>
  <c r="BM49"/>
  <c r="AX50"/>
  <c r="BM50"/>
  <c r="AX51"/>
  <c r="BM51"/>
  <c r="AX52"/>
  <c r="BM52"/>
  <c r="AX53"/>
  <c r="BM53"/>
  <c r="AX54"/>
  <c r="BM54"/>
  <c r="AX55"/>
  <c r="AZ55"/>
  <c r="BM55"/>
  <c r="BO55"/>
  <c r="AX56"/>
  <c r="AZ56"/>
  <c r="BM56"/>
  <c r="BO56"/>
  <c r="AX57"/>
  <c r="AZ57"/>
  <c r="BM57"/>
  <c r="BO57"/>
  <c r="AX58"/>
  <c r="AZ58"/>
  <c r="BM58"/>
  <c r="BO58"/>
  <c r="AX59"/>
  <c r="AZ59"/>
  <c r="BM59"/>
  <c r="BO59"/>
  <c r="AX60"/>
  <c r="AZ60"/>
  <c r="BM60"/>
  <c r="BO60"/>
  <c r="AX61"/>
  <c r="AZ61"/>
  <c r="BM61"/>
  <c r="BO61"/>
  <c r="AX62"/>
  <c r="AZ62"/>
  <c r="BM62"/>
  <c r="BO62"/>
  <c r="AX63"/>
  <c r="AZ63"/>
  <c r="BM63"/>
  <c r="BO63"/>
  <c r="AX64"/>
  <c r="AZ64"/>
  <c r="BM64"/>
  <c r="BO64"/>
  <c r="AX65"/>
  <c r="AZ65"/>
  <c r="BM65"/>
  <c r="BO65"/>
  <c r="AX66"/>
  <c r="AZ66"/>
  <c r="BM66"/>
  <c r="BO66"/>
  <c r="AX67"/>
  <c r="AZ67"/>
  <c r="BM67"/>
  <c r="BO67"/>
  <c r="AX68"/>
  <c r="AZ68"/>
  <c r="BM68"/>
  <c r="BO68"/>
  <c r="AX69"/>
  <c r="AZ69"/>
  <c r="BM69"/>
  <c r="BO69"/>
  <c r="AX70"/>
  <c r="AZ70"/>
  <c r="BM70"/>
  <c r="BO70"/>
  <c r="AX71"/>
  <c r="AZ71"/>
  <c r="BM71"/>
  <c r="BO71"/>
  <c r="AX72"/>
  <c r="AZ72"/>
  <c r="BM72"/>
  <c r="BO72"/>
  <c r="AX73"/>
  <c r="AZ73"/>
  <c r="BM73"/>
  <c r="BO73"/>
  <c r="AX74"/>
  <c r="AZ74"/>
  <c r="BM74"/>
  <c r="BO74"/>
  <c r="AX75"/>
  <c r="AZ75"/>
  <c r="BM75"/>
  <c r="BO75"/>
  <c r="AX76"/>
  <c r="AZ76"/>
  <c r="BM76"/>
  <c r="BO76"/>
  <c r="AX77"/>
  <c r="AZ77"/>
  <c r="BM77"/>
  <c r="BO77"/>
  <c r="AX78"/>
  <c r="AZ78"/>
  <c r="BM78"/>
  <c r="BO78"/>
  <c r="AX79"/>
  <c r="AZ79"/>
  <c r="BM79"/>
  <c r="BO79"/>
  <c r="AX80"/>
  <c r="AZ80"/>
  <c r="BM80"/>
  <c r="BO80"/>
  <c r="AX81"/>
  <c r="AZ81"/>
  <c r="BM81"/>
  <c r="BO81"/>
  <c r="AX82"/>
  <c r="AZ82"/>
  <c r="BM82"/>
  <c r="BO82"/>
  <c r="AX83"/>
  <c r="AZ83"/>
  <c r="BM83"/>
  <c r="BO83"/>
  <c r="AX84"/>
  <c r="AZ84"/>
  <c r="BM84"/>
  <c r="BO84"/>
  <c r="AY85"/>
  <c r="AW43"/>
  <c r="BL43"/>
  <c r="AW44"/>
  <c r="BL44"/>
  <c r="AW45"/>
  <c r="BL45"/>
  <c r="AW46"/>
  <c r="BL46"/>
  <c r="AW47"/>
  <c r="BL47"/>
  <c r="AW48"/>
  <c r="BL48"/>
  <c r="AW49"/>
  <c r="BL49"/>
  <c r="AW50"/>
  <c r="BL50"/>
  <c r="AW51"/>
  <c r="BL51"/>
  <c r="AW52"/>
  <c r="BL52"/>
  <c r="AW53"/>
  <c r="BL53"/>
  <c r="AW54"/>
  <c r="BL54"/>
  <c r="AW55"/>
  <c r="BL55"/>
  <c r="AW56"/>
  <c r="BL56"/>
  <c r="AW57"/>
  <c r="BL57"/>
  <c r="AW58"/>
  <c r="BL58"/>
  <c r="AW59"/>
  <c r="BL59"/>
  <c r="AW60"/>
  <c r="BL60"/>
  <c r="AW61"/>
  <c r="BL61"/>
  <c r="AW62"/>
  <c r="BL62"/>
  <c r="AW63"/>
  <c r="BL63"/>
  <c r="AW64"/>
  <c r="BL64"/>
  <c r="AW65"/>
  <c r="BL65"/>
  <c r="AW66"/>
  <c r="BL66"/>
  <c r="AW67"/>
  <c r="BL67"/>
  <c r="AW68"/>
  <c r="BL68"/>
  <c r="AW69"/>
  <c r="BL69"/>
  <c r="AW70"/>
  <c r="BL70"/>
  <c r="AW71"/>
  <c r="BL71"/>
  <c r="AW72"/>
  <c r="BL72"/>
  <c r="AW73"/>
  <c r="BL73"/>
  <c r="AW74"/>
  <c r="BL74"/>
  <c r="AW75"/>
  <c r="BL75"/>
  <c r="AW76"/>
  <c r="BL76"/>
  <c r="AW77"/>
  <c r="BL77"/>
  <c r="AW78"/>
  <c r="BL78"/>
  <c r="AW79"/>
  <c r="BL79"/>
  <c r="AW80"/>
  <c r="BL80"/>
  <c r="AW81"/>
  <c r="BL81"/>
  <c r="AW82"/>
  <c r="BL82"/>
  <c r="AW83"/>
  <c r="BL83"/>
  <c r="AW84"/>
  <c r="BL84"/>
  <c r="AW85"/>
  <c r="AX86"/>
  <c r="AZ86"/>
  <c r="BM86"/>
  <c r="BO86"/>
  <c r="AX87"/>
  <c r="AZ87"/>
  <c r="BM87"/>
  <c r="BO87"/>
  <c r="AX88"/>
  <c r="AZ88"/>
  <c r="BM88"/>
  <c r="BO88"/>
  <c r="AX89"/>
  <c r="AZ89"/>
  <c r="BM89"/>
  <c r="BO89"/>
  <c r="AX90"/>
  <c r="AZ90"/>
  <c r="BM90"/>
  <c r="BO90"/>
  <c r="AX91"/>
  <c r="AZ91"/>
  <c r="BM91"/>
  <c r="BO91"/>
  <c r="AX92"/>
  <c r="AZ92"/>
  <c r="BM92"/>
  <c r="BO92"/>
  <c r="AX93"/>
  <c r="AZ93"/>
  <c r="BM93"/>
  <c r="BO93"/>
  <c r="AX94"/>
  <c r="AZ94"/>
  <c r="BM94"/>
  <c r="BO94"/>
  <c r="AX95"/>
  <c r="AZ95"/>
  <c r="BM95"/>
  <c r="BO95"/>
  <c r="AX96"/>
  <c r="AZ96"/>
  <c r="BM96"/>
  <c r="BO96"/>
  <c r="AX97"/>
  <c r="AZ97"/>
  <c r="BM97"/>
  <c r="BO97"/>
  <c r="AX98"/>
  <c r="AZ98"/>
  <c r="BM98"/>
  <c r="BO98"/>
  <c r="AX99"/>
  <c r="AZ99"/>
  <c r="BM99"/>
  <c r="BO99"/>
  <c r="AX100"/>
  <c r="AZ100"/>
  <c r="BM100"/>
  <c r="BO100"/>
  <c r="AX101"/>
  <c r="AZ101"/>
  <c r="BM101"/>
  <c r="BO101"/>
  <c r="AX102"/>
  <c r="AZ102"/>
  <c r="BM102"/>
  <c r="BO102"/>
  <c r="AX103"/>
  <c r="AZ103"/>
  <c r="BM103"/>
  <c r="BO103"/>
  <c r="AX104"/>
  <c r="AZ104"/>
  <c r="BM104"/>
  <c r="BO104"/>
  <c r="AX105"/>
  <c r="AZ105"/>
  <c r="BM105"/>
  <c r="BO105"/>
  <c r="AW86"/>
  <c r="BL86"/>
  <c r="AW87"/>
  <c r="BL87"/>
  <c r="AW88"/>
  <c r="BL88"/>
  <c r="AW89"/>
  <c r="BL89"/>
  <c r="AW90"/>
  <c r="BL90"/>
  <c r="AW91"/>
  <c r="BL91"/>
  <c r="AW92"/>
  <c r="BL92"/>
  <c r="AW93"/>
  <c r="BL93"/>
  <c r="AW94"/>
  <c r="BL94"/>
  <c r="AW95"/>
  <c r="BL95"/>
  <c r="AW96"/>
  <c r="BL96"/>
  <c r="AW97"/>
  <c r="BL97"/>
  <c r="AW98"/>
  <c r="BL98"/>
  <c r="AW99"/>
  <c r="BL99"/>
  <c r="AW100"/>
  <c r="BL100"/>
  <c r="AW101"/>
  <c r="BL101"/>
  <c r="AW102"/>
  <c r="BL102"/>
  <c r="AW103"/>
  <c r="BL103"/>
  <c r="AW104"/>
  <c r="BL104"/>
  <c r="AW105"/>
  <c r="BL105"/>
  <c r="AH64"/>
  <c r="AH65"/>
  <c r="AH66"/>
  <c r="AH67"/>
  <c r="AH68"/>
  <c r="AH69"/>
  <c r="CX25"/>
  <c r="DP25" s="1"/>
  <c r="AJ27"/>
  <c r="CX27"/>
  <c r="DP27" s="1"/>
  <c r="AJ29"/>
  <c r="CX29"/>
  <c r="DP29" s="1"/>
  <c r="AJ31"/>
  <c r="CX31"/>
  <c r="DP31" s="1"/>
  <c r="AJ33"/>
  <c r="CX33"/>
  <c r="DP33" s="1"/>
  <c r="AJ35"/>
  <c r="CX35"/>
  <c r="DP35" s="1"/>
  <c r="AJ37"/>
  <c r="CX37"/>
  <c r="DP37" s="1"/>
  <c r="AJ39"/>
  <c r="CX39"/>
  <c r="DP39" s="1"/>
  <c r="AJ41"/>
  <c r="CX41"/>
  <c r="DP41" s="1"/>
  <c r="AJ43"/>
  <c r="CX43"/>
  <c r="DP43" s="1"/>
  <c r="AJ45"/>
  <c r="CX45"/>
  <c r="DP45" s="1"/>
  <c r="AJ47"/>
  <c r="CX47"/>
  <c r="DP47" s="1"/>
  <c r="AJ49"/>
  <c r="CX49"/>
  <c r="DP49" s="1"/>
  <c r="AJ51"/>
  <c r="CX51"/>
  <c r="DP51" s="1"/>
  <c r="AJ53"/>
  <c r="CX53"/>
  <c r="DP53" s="1"/>
  <c r="AJ55"/>
  <c r="CX55"/>
  <c r="DP55" s="1"/>
  <c r="AJ57"/>
  <c r="CX57"/>
  <c r="DP57" s="1"/>
  <c r="AJ59"/>
  <c r="CX59"/>
  <c r="DP59" s="1"/>
  <c r="AJ61"/>
  <c r="CX61"/>
  <c r="DP61" s="1"/>
  <c r="CX71"/>
  <c r="DP71" s="1"/>
  <c r="CX73"/>
  <c r="DP73" s="1"/>
  <c r="CX75"/>
  <c r="DP75" s="1"/>
  <c r="CX77"/>
  <c r="DP77" s="1"/>
  <c r="CX79"/>
  <c r="DP79" s="1"/>
  <c r="CX81"/>
  <c r="DP81" s="1"/>
  <c r="CX83"/>
  <c r="DP83" s="1"/>
  <c r="CX85"/>
  <c r="DP85" s="1"/>
  <c r="CX87"/>
  <c r="DP87" s="1"/>
  <c r="CX89"/>
  <c r="DP89" s="1"/>
  <c r="CX91"/>
  <c r="DP91" s="1"/>
  <c r="CX93"/>
  <c r="DP93" s="1"/>
  <c r="CX95"/>
  <c r="DP95" s="1"/>
  <c r="CX97"/>
  <c r="DP97" s="1"/>
  <c r="CX99"/>
  <c r="DP99" s="1"/>
  <c r="CX101"/>
  <c r="DP101" s="1"/>
  <c r="CX103"/>
  <c r="DP103" s="1"/>
  <c r="CX105"/>
  <c r="DP105" s="1"/>
  <c r="AH5"/>
  <c r="AJ21"/>
  <c r="AJ26"/>
  <c r="AJ28"/>
  <c r="AJ30"/>
  <c r="AJ32"/>
  <c r="AJ34"/>
  <c r="AJ36"/>
  <c r="AJ38"/>
  <c r="AJ40"/>
  <c r="AJ42"/>
  <c r="AJ44"/>
  <c r="AJ46"/>
  <c r="AJ48"/>
  <c r="AJ50"/>
  <c r="AJ52"/>
  <c r="AJ54"/>
  <c r="AJ56"/>
  <c r="AJ58"/>
  <c r="AK59"/>
  <c r="AJ60"/>
  <c r="CX60"/>
  <c r="DP60" s="1"/>
  <c r="AK61"/>
  <c r="AJ62"/>
  <c r="AI63"/>
  <c r="CX69"/>
  <c r="DP69" s="1"/>
  <c r="AK70"/>
  <c r="AK72"/>
  <c r="AK74"/>
  <c r="AK76"/>
  <c r="AK78"/>
  <c r="AK80"/>
  <c r="AK82"/>
  <c r="AK84"/>
  <c r="AK86"/>
  <c r="AK88"/>
  <c r="AK90"/>
  <c r="AK92"/>
  <c r="AK94"/>
  <c r="AK96"/>
  <c r="AK98"/>
  <c r="AK100"/>
  <c r="AK102"/>
  <c r="AK104"/>
  <c r="AK22"/>
  <c r="AI22"/>
  <c r="AK23"/>
  <c r="AI23"/>
  <c r="AK24"/>
  <c r="AI24"/>
  <c r="AJ25"/>
  <c r="AH25"/>
  <c r="AK25"/>
  <c r="AI25"/>
  <c r="AB5"/>
  <c r="AI5"/>
  <c r="AK5"/>
  <c r="AB6"/>
  <c r="AC6" s="1"/>
  <c r="AI6"/>
  <c r="AK6"/>
  <c r="AI7"/>
  <c r="AK7"/>
  <c r="AI8"/>
  <c r="AK8"/>
  <c r="AI9"/>
  <c r="AK9"/>
  <c r="AI10"/>
  <c r="AK10"/>
  <c r="AI11"/>
  <c r="AK11"/>
  <c r="AI12"/>
  <c r="AK12"/>
  <c r="AI13"/>
  <c r="AK13"/>
  <c r="AI14"/>
  <c r="AK14"/>
  <c r="AI15"/>
  <c r="AK15"/>
  <c r="AI16"/>
  <c r="AK16"/>
  <c r="AI17"/>
  <c r="AK17"/>
  <c r="AI18"/>
  <c r="AK18"/>
  <c r="AI19"/>
  <c r="AK19"/>
  <c r="AI20"/>
  <c r="AK20"/>
  <c r="AJ22"/>
  <c r="AJ23"/>
  <c r="AJ24"/>
  <c r="AK21"/>
  <c r="AI21"/>
  <c r="AH6"/>
  <c r="AH7"/>
  <c r="AJ7" s="1"/>
  <c r="AH8"/>
  <c r="AH9"/>
  <c r="AJ9" s="1"/>
  <c r="AH10"/>
  <c r="AH11"/>
  <c r="AJ11" s="1"/>
  <c r="AH12"/>
  <c r="AH13"/>
  <c r="AJ13" s="1"/>
  <c r="AH14"/>
  <c r="AH15"/>
  <c r="AJ15" s="1"/>
  <c r="AH16"/>
  <c r="AH17"/>
  <c r="AJ17" s="1"/>
  <c r="AH18"/>
  <c r="AH19"/>
  <c r="AJ19" s="1"/>
  <c r="AH20"/>
  <c r="AH21"/>
  <c r="AI26"/>
  <c r="AK26"/>
  <c r="AI27"/>
  <c r="AK27"/>
  <c r="AI28"/>
  <c r="AK28"/>
  <c r="AI29"/>
  <c r="AK29"/>
  <c r="AI30"/>
  <c r="AK30"/>
  <c r="AI31"/>
  <c r="AK31"/>
  <c r="AI32"/>
  <c r="AK32"/>
  <c r="AI33"/>
  <c r="AK33"/>
  <c r="AI34"/>
  <c r="AK34"/>
  <c r="AI35"/>
  <c r="AK35"/>
  <c r="AI36"/>
  <c r="AK36"/>
  <c r="AI37"/>
  <c r="AK37"/>
  <c r="AI38"/>
  <c r="AK38"/>
  <c r="AI39"/>
  <c r="AK39"/>
  <c r="AI40"/>
  <c r="AK40"/>
  <c r="AI41"/>
  <c r="AK41"/>
  <c r="AI42"/>
  <c r="AK42"/>
  <c r="AI43"/>
  <c r="AK43"/>
  <c r="AI44"/>
  <c r="AK44"/>
  <c r="AI45"/>
  <c r="AK45"/>
  <c r="AI46"/>
  <c r="AK46"/>
  <c r="AI47"/>
  <c r="AK47"/>
  <c r="AI48"/>
  <c r="AK48"/>
  <c r="AI49"/>
  <c r="AK49"/>
  <c r="AI50"/>
  <c r="AK50"/>
  <c r="AI51"/>
  <c r="AK51"/>
  <c r="AI52"/>
  <c r="AK52"/>
  <c r="AI53"/>
  <c r="AK53"/>
  <c r="AI54"/>
  <c r="AK54"/>
  <c r="AI55"/>
  <c r="AK55"/>
  <c r="AI56"/>
  <c r="AK56"/>
  <c r="AI57"/>
  <c r="AK57"/>
  <c r="AK58"/>
  <c r="AI59"/>
  <c r="AI60"/>
  <c r="AI61"/>
  <c r="AI62"/>
  <c r="AK64"/>
  <c r="AI64"/>
  <c r="AK65"/>
  <c r="AI65"/>
  <c r="AK66"/>
  <c r="AI66"/>
  <c r="AK67"/>
  <c r="AI67"/>
  <c r="AK68"/>
  <c r="AI68"/>
  <c r="AK69"/>
  <c r="AI69"/>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K63"/>
  <c r="AH63"/>
  <c r="AJ63"/>
  <c r="AJ64"/>
  <c r="AJ65"/>
  <c r="AJ66"/>
  <c r="AJ67"/>
  <c r="AJ68"/>
  <c r="AJ69"/>
  <c r="AH70"/>
  <c r="AJ70"/>
  <c r="AH71"/>
  <c r="AJ71"/>
  <c r="AH72"/>
  <c r="AJ72"/>
  <c r="AH73"/>
  <c r="AJ73"/>
  <c r="AH74"/>
  <c r="AJ74"/>
  <c r="AH75"/>
  <c r="AJ75"/>
  <c r="AH76"/>
  <c r="AJ76"/>
  <c r="AH77"/>
  <c r="AJ77"/>
  <c r="AH78"/>
  <c r="AJ78"/>
  <c r="AH79"/>
  <c r="AJ79"/>
  <c r="AH80"/>
  <c r="AJ80"/>
  <c r="AH81"/>
  <c r="AJ81"/>
  <c r="AH82"/>
  <c r="AJ82"/>
  <c r="AH83"/>
  <c r="AJ83"/>
  <c r="AH84"/>
  <c r="AJ84"/>
  <c r="AH85"/>
  <c r="AJ85"/>
  <c r="AH86"/>
  <c r="AJ86"/>
  <c r="AH87"/>
  <c r="AJ87"/>
  <c r="AH88"/>
  <c r="AJ88"/>
  <c r="AH89"/>
  <c r="AJ89"/>
  <c r="AH90"/>
  <c r="AJ90"/>
  <c r="AH91"/>
  <c r="AJ91"/>
  <c r="AH92"/>
  <c r="AJ92"/>
  <c r="AH93"/>
  <c r="AJ93"/>
  <c r="AH94"/>
  <c r="AJ94"/>
  <c r="AH95"/>
  <c r="AJ95"/>
  <c r="AH96"/>
  <c r="AJ96"/>
  <c r="AH97"/>
  <c r="AJ97"/>
  <c r="AH98"/>
  <c r="AJ98"/>
  <c r="AH99"/>
  <c r="AJ99"/>
  <c r="AH100"/>
  <c r="AJ100"/>
  <c r="AH101"/>
  <c r="AJ101"/>
  <c r="AH102"/>
  <c r="AJ102"/>
  <c r="AH103"/>
  <c r="AJ103"/>
  <c r="AH104"/>
  <c r="AJ104"/>
  <c r="AH105"/>
  <c r="AJ105"/>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V105"/>
  <c r="U105"/>
  <c r="S103"/>
  <c r="U103"/>
  <c r="U101"/>
  <c r="U99"/>
  <c r="U97"/>
  <c r="U95"/>
  <c r="U93"/>
  <c r="U91"/>
  <c r="U89"/>
  <c r="U87"/>
  <c r="U85"/>
  <c r="U83"/>
  <c r="U81"/>
  <c r="U79"/>
  <c r="U77"/>
  <c r="U75"/>
  <c r="U73"/>
  <c r="U71"/>
  <c r="U69"/>
  <c r="U67"/>
  <c r="U65"/>
  <c r="U63"/>
  <c r="U61"/>
  <c r="U59"/>
  <c r="U57"/>
  <c r="U55"/>
  <c r="U53"/>
  <c r="U51"/>
  <c r="U49"/>
  <c r="U47"/>
  <c r="U45"/>
  <c r="U43"/>
  <c r="U41"/>
  <c r="U39"/>
  <c r="U37"/>
  <c r="U35"/>
  <c r="U33"/>
  <c r="U31"/>
  <c r="U29"/>
  <c r="U27"/>
  <c r="U25"/>
  <c r="U23"/>
  <c r="U21"/>
  <c r="U104"/>
  <c r="U102"/>
  <c r="U100"/>
  <c r="U98"/>
  <c r="U96"/>
  <c r="U94"/>
  <c r="U92"/>
  <c r="U90"/>
  <c r="U88"/>
  <c r="U86"/>
  <c r="U84"/>
  <c r="U82"/>
  <c r="U80"/>
  <c r="U78"/>
  <c r="U76"/>
  <c r="U74"/>
  <c r="U72"/>
  <c r="U70"/>
  <c r="U68"/>
  <c r="U66"/>
  <c r="U64"/>
  <c r="U62"/>
  <c r="U60"/>
  <c r="U58"/>
  <c r="U56"/>
  <c r="U54"/>
  <c r="U52"/>
  <c r="U50"/>
  <c r="U48"/>
  <c r="U46"/>
  <c r="U44"/>
  <c r="U42"/>
  <c r="U40"/>
  <c r="U38"/>
  <c r="U36"/>
  <c r="U34"/>
  <c r="U32"/>
  <c r="U30"/>
  <c r="U28"/>
  <c r="U26"/>
  <c r="U24"/>
  <c r="U22"/>
  <c r="V6"/>
  <c r="V96"/>
  <c r="T5"/>
  <c r="S6"/>
  <c r="U6" s="1"/>
  <c r="V7"/>
  <c r="S8"/>
  <c r="V9"/>
  <c r="V29"/>
  <c r="V33"/>
  <c r="S90"/>
  <c r="S91"/>
  <c r="V92"/>
  <c r="S5"/>
  <c r="T8"/>
  <c r="S23"/>
  <c r="V24"/>
  <c r="V25"/>
  <c r="S27"/>
  <c r="V28"/>
  <c r="S29"/>
  <c r="V30"/>
  <c r="S31"/>
  <c r="V32"/>
  <c r="S33"/>
  <c r="V34"/>
  <c r="S35"/>
  <c r="V36"/>
  <c r="S37"/>
  <c r="V38"/>
  <c r="S39"/>
  <c r="V40"/>
  <c r="S41"/>
  <c r="V42"/>
  <c r="S43"/>
  <c r="V44"/>
  <c r="S45"/>
  <c r="V46"/>
  <c r="S47"/>
  <c r="V48"/>
  <c r="S49"/>
  <c r="V50"/>
  <c r="S51"/>
  <c r="V52"/>
  <c r="S53"/>
  <c r="V54"/>
  <c r="S55"/>
  <c r="V56"/>
  <c r="S57"/>
  <c r="V58"/>
  <c r="S59"/>
  <c r="T60"/>
  <c r="S62"/>
  <c r="S71"/>
  <c r="V72"/>
  <c r="S73"/>
  <c r="V74"/>
  <c r="V75"/>
  <c r="S76"/>
  <c r="V77"/>
  <c r="S78"/>
  <c r="V79"/>
  <c r="S80"/>
  <c r="V81"/>
  <c r="S82"/>
  <c r="V83"/>
  <c r="S84"/>
  <c r="V85"/>
  <c r="S87"/>
  <c r="S88"/>
  <c r="S94"/>
  <c r="S95"/>
  <c r="S97"/>
  <c r="V98"/>
  <c r="S99"/>
  <c r="V100"/>
  <c r="V5"/>
  <c r="M6"/>
  <c r="N6" s="1"/>
  <c r="S7"/>
  <c r="M8"/>
  <c r="N8" s="1"/>
  <c r="V8"/>
  <c r="S9"/>
  <c r="M5"/>
  <c r="M7"/>
  <c r="N7" s="1"/>
  <c r="T7"/>
  <c r="M9"/>
  <c r="N9" s="1"/>
  <c r="T9"/>
  <c r="S10"/>
  <c r="CW10"/>
  <c r="DM10" s="1"/>
  <c r="M11"/>
  <c r="N11" s="1"/>
  <c r="T11"/>
  <c r="V11"/>
  <c r="S12"/>
  <c r="M13"/>
  <c r="N13" s="1"/>
  <c r="T13"/>
  <c r="V13"/>
  <c r="S14"/>
  <c r="M15"/>
  <c r="N15" s="1"/>
  <c r="T15"/>
  <c r="V15"/>
  <c r="S16"/>
  <c r="CW16"/>
  <c r="DM16" s="1"/>
  <c r="M17"/>
  <c r="N17" s="1"/>
  <c r="T17"/>
  <c r="V17"/>
  <c r="S18"/>
  <c r="CW18"/>
  <c r="DM18" s="1"/>
  <c r="M19"/>
  <c r="N19" s="1"/>
  <c r="T19"/>
  <c r="V19"/>
  <c r="S20"/>
  <c r="CW20"/>
  <c r="DM20" s="1"/>
  <c r="M21"/>
  <c r="T21"/>
  <c r="V21"/>
  <c r="S22"/>
  <c r="CW22"/>
  <c r="DM22" s="1"/>
  <c r="M23"/>
  <c r="T23"/>
  <c r="S24"/>
  <c r="CW24"/>
  <c r="DM24" s="1"/>
  <c r="M25"/>
  <c r="T25"/>
  <c r="S26"/>
  <c r="CW26"/>
  <c r="DM26" s="1"/>
  <c r="M27"/>
  <c r="T27"/>
  <c r="S28"/>
  <c r="CW28"/>
  <c r="DM28" s="1"/>
  <c r="M29"/>
  <c r="T29"/>
  <c r="S30"/>
  <c r="CW30"/>
  <c r="DM30" s="1"/>
  <c r="M31"/>
  <c r="N31" s="1"/>
  <c r="T31"/>
  <c r="S32"/>
  <c r="CW32"/>
  <c r="DM32" s="1"/>
  <c r="M33"/>
  <c r="N33" s="1"/>
  <c r="T33"/>
  <c r="S34"/>
  <c r="CW34"/>
  <c r="DM34" s="1"/>
  <c r="M35"/>
  <c r="N35" s="1"/>
  <c r="T35"/>
  <c r="S36"/>
  <c r="CW36"/>
  <c r="DM36" s="1"/>
  <c r="M10"/>
  <c r="N10" s="1"/>
  <c r="T10"/>
  <c r="M12"/>
  <c r="N12" s="1"/>
  <c r="G9" i="9" s="1"/>
  <c r="T12" i="5"/>
  <c r="M14"/>
  <c r="N14" s="1"/>
  <c r="T14"/>
  <c r="M16"/>
  <c r="N16" s="1"/>
  <c r="T16"/>
  <c r="M18"/>
  <c r="N18" s="1"/>
  <c r="T18"/>
  <c r="CW19"/>
  <c r="DM19" s="1"/>
  <c r="M20"/>
  <c r="N20" s="1"/>
  <c r="T20"/>
  <c r="M22"/>
  <c r="T22"/>
  <c r="CW23"/>
  <c r="DM23" s="1"/>
  <c r="M24"/>
  <c r="T24"/>
  <c r="M26"/>
  <c r="T26"/>
  <c r="CW27"/>
  <c r="DM27" s="1"/>
  <c r="M28"/>
  <c r="T28"/>
  <c r="M30"/>
  <c r="T30"/>
  <c r="CW31"/>
  <c r="DM31" s="1"/>
  <c r="M32"/>
  <c r="T32"/>
  <c r="M34"/>
  <c r="T34"/>
  <c r="CW35"/>
  <c r="DM35" s="1"/>
  <c r="M36"/>
  <c r="T36"/>
  <c r="M37"/>
  <c r="N37" s="1"/>
  <c r="T37"/>
  <c r="V37"/>
  <c r="S38"/>
  <c r="CW38"/>
  <c r="DM38" s="1"/>
  <c r="M39"/>
  <c r="T39"/>
  <c r="V39"/>
  <c r="S40"/>
  <c r="CW40"/>
  <c r="DM40" s="1"/>
  <c r="M41"/>
  <c r="N41" s="1"/>
  <c r="T41"/>
  <c r="V41"/>
  <c r="S42"/>
  <c r="CW42"/>
  <c r="DM42" s="1"/>
  <c r="M43"/>
  <c r="T43"/>
  <c r="V43"/>
  <c r="S44"/>
  <c r="CW44"/>
  <c r="DM44" s="1"/>
  <c r="M45"/>
  <c r="N45" s="1"/>
  <c r="T45"/>
  <c r="V45"/>
  <c r="S46"/>
  <c r="CW46"/>
  <c r="DM46" s="1"/>
  <c r="M47"/>
  <c r="T47"/>
  <c r="V47"/>
  <c r="S48"/>
  <c r="CW48"/>
  <c r="DM48" s="1"/>
  <c r="M49"/>
  <c r="N49" s="1"/>
  <c r="T49"/>
  <c r="V49"/>
  <c r="S50"/>
  <c r="CW50"/>
  <c r="DM50" s="1"/>
  <c r="M51"/>
  <c r="T51"/>
  <c r="V51"/>
  <c r="S52"/>
  <c r="CW52"/>
  <c r="DM52" s="1"/>
  <c r="M53"/>
  <c r="T53"/>
  <c r="V53"/>
  <c r="S54"/>
  <c r="CW54"/>
  <c r="DM54" s="1"/>
  <c r="M55"/>
  <c r="T55"/>
  <c r="V55"/>
  <c r="S56"/>
  <c r="CW56"/>
  <c r="DM56" s="1"/>
  <c r="M57"/>
  <c r="N57" s="1"/>
  <c r="T57"/>
  <c r="V57"/>
  <c r="S58"/>
  <c r="CW58"/>
  <c r="DM58" s="1"/>
  <c r="M59"/>
  <c r="T59"/>
  <c r="V59"/>
  <c r="S60"/>
  <c r="CW60"/>
  <c r="DM60" s="1"/>
  <c r="M61"/>
  <c r="N61" s="1"/>
  <c r="T61"/>
  <c r="V61"/>
  <c r="CW62"/>
  <c r="DM62" s="1"/>
  <c r="M38"/>
  <c r="T38"/>
  <c r="M40"/>
  <c r="T40"/>
  <c r="M42"/>
  <c r="T42"/>
  <c r="M44"/>
  <c r="T44"/>
  <c r="M46"/>
  <c r="T46"/>
  <c r="CW47"/>
  <c r="DM47" s="1"/>
  <c r="M48"/>
  <c r="T48"/>
  <c r="M50"/>
  <c r="T50"/>
  <c r="M52"/>
  <c r="T52"/>
  <c r="CW53"/>
  <c r="DM53" s="1"/>
  <c r="M54"/>
  <c r="T54"/>
  <c r="M56"/>
  <c r="T56"/>
  <c r="M58"/>
  <c r="T58"/>
  <c r="M60"/>
  <c r="M62"/>
  <c r="T62"/>
  <c r="M63"/>
  <c r="T63"/>
  <c r="CV63" s="1"/>
  <c r="V63"/>
  <c r="S64"/>
  <c r="CW64"/>
  <c r="DM64" s="1"/>
  <c r="M65"/>
  <c r="T65"/>
  <c r="V65"/>
  <c r="S66"/>
  <c r="CW66"/>
  <c r="DM66" s="1"/>
  <c r="M67"/>
  <c r="T67"/>
  <c r="V67"/>
  <c r="S68"/>
  <c r="CW68"/>
  <c r="DM68" s="1"/>
  <c r="M69"/>
  <c r="T69"/>
  <c r="V69"/>
  <c r="S70"/>
  <c r="CW70"/>
  <c r="DM70" s="1"/>
  <c r="M71"/>
  <c r="N71" s="1"/>
  <c r="T71"/>
  <c r="V71"/>
  <c r="S72"/>
  <c r="CW72"/>
  <c r="DM72" s="1"/>
  <c r="M73"/>
  <c r="T73"/>
  <c r="V73"/>
  <c r="S74"/>
  <c r="CW74"/>
  <c r="DM74" s="1"/>
  <c r="M75"/>
  <c r="N75" s="1"/>
  <c r="T75"/>
  <c r="M64"/>
  <c r="T64"/>
  <c r="CW65"/>
  <c r="DM65" s="1"/>
  <c r="M66"/>
  <c r="T66"/>
  <c r="M68"/>
  <c r="T68"/>
  <c r="CW69"/>
  <c r="DM69" s="1"/>
  <c r="M70"/>
  <c r="T70"/>
  <c r="M72"/>
  <c r="T72"/>
  <c r="M74"/>
  <c r="T74"/>
  <c r="CW75"/>
  <c r="DM75" s="1"/>
  <c r="M76"/>
  <c r="T76"/>
  <c r="V76"/>
  <c r="S77"/>
  <c r="M78"/>
  <c r="T78"/>
  <c r="V78"/>
  <c r="S79"/>
  <c r="CW79"/>
  <c r="DM79" s="1"/>
  <c r="M80"/>
  <c r="T80"/>
  <c r="V80"/>
  <c r="S81"/>
  <c r="M82"/>
  <c r="T82"/>
  <c r="V82"/>
  <c r="S83"/>
  <c r="CW83"/>
  <c r="DM83" s="1"/>
  <c r="M84"/>
  <c r="T84"/>
  <c r="V84"/>
  <c r="CW85"/>
  <c r="DM85" s="1"/>
  <c r="M86"/>
  <c r="T86"/>
  <c r="CV86" s="1"/>
  <c r="V86"/>
  <c r="CW87"/>
  <c r="DM87" s="1"/>
  <c r="M88"/>
  <c r="T88"/>
  <c r="V88"/>
  <c r="CW76"/>
  <c r="DM76" s="1"/>
  <c r="M77"/>
  <c r="T77"/>
  <c r="M79"/>
  <c r="T79"/>
  <c r="CW80"/>
  <c r="DM80" s="1"/>
  <c r="M81"/>
  <c r="T81"/>
  <c r="CW82"/>
  <c r="DM82" s="1"/>
  <c r="M83"/>
  <c r="N83" s="1"/>
  <c r="T83"/>
  <c r="M85"/>
  <c r="N85" s="1"/>
  <c r="T85"/>
  <c r="M87"/>
  <c r="T87"/>
  <c r="CW88"/>
  <c r="DM88" s="1"/>
  <c r="M89"/>
  <c r="T89"/>
  <c r="V89"/>
  <c r="CW90"/>
  <c r="DM90" s="1"/>
  <c r="M91"/>
  <c r="T91"/>
  <c r="V91"/>
  <c r="CW92"/>
  <c r="DM92" s="1"/>
  <c r="M93"/>
  <c r="T93"/>
  <c r="V93"/>
  <c r="CW94"/>
  <c r="DM94" s="1"/>
  <c r="M95"/>
  <c r="T95"/>
  <c r="V95"/>
  <c r="M90"/>
  <c r="T90"/>
  <c r="CW91"/>
  <c r="DM91" s="1"/>
  <c r="M92"/>
  <c r="T92"/>
  <c r="CV92" s="1"/>
  <c r="M94"/>
  <c r="T94"/>
  <c r="CW95"/>
  <c r="DM95" s="1"/>
  <c r="S96"/>
  <c r="CW96"/>
  <c r="DM96" s="1"/>
  <c r="M97"/>
  <c r="T97"/>
  <c r="V97"/>
  <c r="S98"/>
  <c r="CW98"/>
  <c r="DM98" s="1"/>
  <c r="M99"/>
  <c r="T99"/>
  <c r="V99"/>
  <c r="S100"/>
  <c r="CW100"/>
  <c r="DM100" s="1"/>
  <c r="M101"/>
  <c r="T101"/>
  <c r="V101"/>
  <c r="M96"/>
  <c r="T96"/>
  <c r="CW97"/>
  <c r="DM97" s="1"/>
  <c r="M98"/>
  <c r="T98"/>
  <c r="CV98" s="1"/>
  <c r="M100"/>
  <c r="T100"/>
  <c r="CW101"/>
  <c r="DM101" s="1"/>
  <c r="S102"/>
  <c r="CW102"/>
  <c r="DM102" s="1"/>
  <c r="M103"/>
  <c r="N103" s="1"/>
  <c r="T103"/>
  <c r="V103"/>
  <c r="S104"/>
  <c r="CW104"/>
  <c r="DM104" s="1"/>
  <c r="S105"/>
  <c r="M102"/>
  <c r="T102"/>
  <c r="M104"/>
  <c r="T104"/>
  <c r="M105"/>
  <c r="T105"/>
  <c r="CT7" l="1"/>
  <c r="CT9"/>
  <c r="BP7"/>
  <c r="BP13"/>
  <c r="CT6"/>
  <c r="CG107"/>
  <c r="B10" i="6" s="1"/>
  <c r="A14" i="9" s="1"/>
  <c r="EB3" i="5"/>
  <c r="BR116" i="7"/>
  <c r="K31" i="6" s="1"/>
  <c r="BR113" i="7"/>
  <c r="K28" i="6" s="1"/>
  <c r="BR112" i="7"/>
  <c r="K27" i="6" s="1"/>
  <c r="BS116" i="7"/>
  <c r="BS113"/>
  <c r="L28" i="6" s="1"/>
  <c r="BS112" i="7"/>
  <c r="L27" i="6" s="1"/>
  <c r="BM116" i="7"/>
  <c r="F31" i="6" s="1"/>
  <c r="BM113" i="7"/>
  <c r="BM112"/>
  <c r="F27" i="6" s="1"/>
  <c r="BN116" i="7"/>
  <c r="G31" i="6" s="1"/>
  <c r="BN113" i="7"/>
  <c r="G28" i="6" s="1"/>
  <c r="BN112" i="7"/>
  <c r="BL116"/>
  <c r="E31" i="6" s="1"/>
  <c r="BL113" i="7"/>
  <c r="E28" i="6" s="1"/>
  <c r="BL112" i="7"/>
  <c r="E27" i="6" s="1"/>
  <c r="DO97" i="5"/>
  <c r="DN97"/>
  <c r="DN96"/>
  <c r="DO96"/>
  <c r="DO82"/>
  <c r="DN82"/>
  <c r="DO87"/>
  <c r="DN87"/>
  <c r="DO83"/>
  <c r="DN83"/>
  <c r="DO65"/>
  <c r="DN65"/>
  <c r="DO68"/>
  <c r="DN68"/>
  <c r="DO53"/>
  <c r="DN53"/>
  <c r="DO60"/>
  <c r="DN60"/>
  <c r="DO52"/>
  <c r="DN52"/>
  <c r="DO44"/>
  <c r="DN44"/>
  <c r="DO35"/>
  <c r="DN35"/>
  <c r="DO16"/>
  <c r="DN16"/>
  <c r="DR60"/>
  <c r="DQ60"/>
  <c r="DQ105"/>
  <c r="DR105"/>
  <c r="DQ97"/>
  <c r="DR97"/>
  <c r="DQ89"/>
  <c r="DR89"/>
  <c r="DQ81"/>
  <c r="DR81"/>
  <c r="DR73"/>
  <c r="DQ73"/>
  <c r="DQ57"/>
  <c r="DR57"/>
  <c r="DQ53"/>
  <c r="DR53"/>
  <c r="DQ51"/>
  <c r="DR51"/>
  <c r="DR47"/>
  <c r="DQ47"/>
  <c r="DR41"/>
  <c r="DQ41"/>
  <c r="DQ37"/>
  <c r="DR37"/>
  <c r="DR33"/>
  <c r="DQ33"/>
  <c r="DR29"/>
  <c r="DQ29"/>
  <c r="DQ27"/>
  <c r="DR27"/>
  <c r="DU102"/>
  <c r="DT102"/>
  <c r="DU98"/>
  <c r="DT98"/>
  <c r="DU94"/>
  <c r="DT94"/>
  <c r="DU90"/>
  <c r="DT90"/>
  <c r="DU86"/>
  <c r="DT86"/>
  <c r="DU83"/>
  <c r="DT83"/>
  <c r="DU82"/>
  <c r="DT82"/>
  <c r="DU81"/>
  <c r="DT81"/>
  <c r="DU80"/>
  <c r="DT80"/>
  <c r="DU78"/>
  <c r="DT78"/>
  <c r="DU77"/>
  <c r="DT77"/>
  <c r="DU76"/>
  <c r="DT76"/>
  <c r="DU75"/>
  <c r="DT75"/>
  <c r="DU74"/>
  <c r="DT74"/>
  <c r="DU73"/>
  <c r="DT73"/>
  <c r="DU72"/>
  <c r="DT72"/>
  <c r="DU71"/>
  <c r="DT71"/>
  <c r="DU70"/>
  <c r="DT70"/>
  <c r="DU69"/>
  <c r="DT69"/>
  <c r="DU68"/>
  <c r="DT68"/>
  <c r="DU67"/>
  <c r="DT67"/>
  <c r="DU66"/>
  <c r="DT66"/>
  <c r="DU65"/>
  <c r="DT65"/>
  <c r="DU64"/>
  <c r="DT64"/>
  <c r="DU63"/>
  <c r="DT63"/>
  <c r="DU62"/>
  <c r="DT62"/>
  <c r="DU61"/>
  <c r="DT61"/>
  <c r="DU60"/>
  <c r="DT60"/>
  <c r="DU59"/>
  <c r="DT59"/>
  <c r="DU58"/>
  <c r="DT58"/>
  <c r="DU57"/>
  <c r="DT57"/>
  <c r="DU56"/>
  <c r="DT56"/>
  <c r="DU55"/>
  <c r="DT55"/>
  <c r="DU53"/>
  <c r="DT53"/>
  <c r="DU51"/>
  <c r="DT51"/>
  <c r="DU49"/>
  <c r="DT49"/>
  <c r="DT47"/>
  <c r="DU47"/>
  <c r="DX44"/>
  <c r="DW44"/>
  <c r="DX42"/>
  <c r="DW42"/>
  <c r="DW41"/>
  <c r="DX41"/>
  <c r="DX40"/>
  <c r="DW40"/>
  <c r="DX39"/>
  <c r="DW39"/>
  <c r="DW38"/>
  <c r="DX38"/>
  <c r="DX37"/>
  <c r="DW37"/>
  <c r="DW36"/>
  <c r="DX36"/>
  <c r="DX35"/>
  <c r="DW35"/>
  <c r="DX34"/>
  <c r="DW34"/>
  <c r="DW33"/>
  <c r="DX33"/>
  <c r="DX32"/>
  <c r="DW32"/>
  <c r="DW31"/>
  <c r="DX31"/>
  <c r="DX30"/>
  <c r="DW30"/>
  <c r="DW29"/>
  <c r="DX29"/>
  <c r="DX28"/>
  <c r="DW28"/>
  <c r="DN104"/>
  <c r="DO104"/>
  <c r="DN100"/>
  <c r="DO100"/>
  <c r="DO95"/>
  <c r="DN95"/>
  <c r="DO76"/>
  <c r="DN76"/>
  <c r="DO85"/>
  <c r="DN85"/>
  <c r="DO75"/>
  <c r="DN75"/>
  <c r="DO72"/>
  <c r="DN72"/>
  <c r="DO64"/>
  <c r="DN64"/>
  <c r="DO62"/>
  <c r="DN62"/>
  <c r="DO56"/>
  <c r="DN56"/>
  <c r="DO48"/>
  <c r="DN48"/>
  <c r="DO40"/>
  <c r="DN40"/>
  <c r="DO27"/>
  <c r="DN27"/>
  <c r="DO19"/>
  <c r="DN19"/>
  <c r="DO20"/>
  <c r="DN20"/>
  <c r="DQ69"/>
  <c r="DR69"/>
  <c r="DQ101"/>
  <c r="DR101"/>
  <c r="DQ93"/>
  <c r="DR93"/>
  <c r="DR85"/>
  <c r="DQ85"/>
  <c r="DR77"/>
  <c r="DQ77"/>
  <c r="DQ61"/>
  <c r="DR61"/>
  <c r="DQ59"/>
  <c r="DR59"/>
  <c r="DQ55"/>
  <c r="DR55"/>
  <c r="DQ49"/>
  <c r="DR49"/>
  <c r="DR45"/>
  <c r="DQ45"/>
  <c r="DQ43"/>
  <c r="DR43"/>
  <c r="DQ39"/>
  <c r="DR39"/>
  <c r="DQ35"/>
  <c r="DR35"/>
  <c r="DR31"/>
  <c r="DQ31"/>
  <c r="DQ25"/>
  <c r="DR25"/>
  <c r="DW11"/>
  <c r="DX11"/>
  <c r="DU84"/>
  <c r="DT84"/>
  <c r="DU79"/>
  <c r="DT79"/>
  <c r="DN102"/>
  <c r="DO102"/>
  <c r="DO101"/>
  <c r="DN101"/>
  <c r="DN98"/>
  <c r="DO98"/>
  <c r="DO91"/>
  <c r="DN91"/>
  <c r="DN94"/>
  <c r="DO94"/>
  <c r="DN92"/>
  <c r="DO92"/>
  <c r="DN90"/>
  <c r="DO90"/>
  <c r="DN88"/>
  <c r="DO88"/>
  <c r="DO80"/>
  <c r="DN80"/>
  <c r="DO79"/>
  <c r="DN79"/>
  <c r="DO69"/>
  <c r="DN69"/>
  <c r="DO74"/>
  <c r="DN74"/>
  <c r="DO70"/>
  <c r="DN70"/>
  <c r="DO66"/>
  <c r="DN66"/>
  <c r="DO47"/>
  <c r="DN47"/>
  <c r="DO58"/>
  <c r="DN58"/>
  <c r="DO54"/>
  <c r="DN54"/>
  <c r="DO50"/>
  <c r="DN50"/>
  <c r="DO46"/>
  <c r="DN46"/>
  <c r="DO42"/>
  <c r="DN42"/>
  <c r="DO38"/>
  <c r="DN38"/>
  <c r="DO31"/>
  <c r="DN31"/>
  <c r="DO23"/>
  <c r="DN23"/>
  <c r="DO36"/>
  <c r="DN36"/>
  <c r="DO34"/>
  <c r="DN34"/>
  <c r="DO32"/>
  <c r="DN32"/>
  <c r="DO30"/>
  <c r="DN30"/>
  <c r="DO28"/>
  <c r="DN28"/>
  <c r="DO26"/>
  <c r="DN26"/>
  <c r="DO24"/>
  <c r="DN24"/>
  <c r="DO22"/>
  <c r="DN22"/>
  <c r="DO18"/>
  <c r="DN18"/>
  <c r="DN10"/>
  <c r="DO10"/>
  <c r="DX27"/>
  <c r="DW27"/>
  <c r="DW26"/>
  <c r="DX26"/>
  <c r="DX25"/>
  <c r="DW25"/>
  <c r="DW24"/>
  <c r="DX24"/>
  <c r="DX23"/>
  <c r="DW23"/>
  <c r="DX22"/>
  <c r="DW22"/>
  <c r="DW21"/>
  <c r="DX21"/>
  <c r="DW20"/>
  <c r="DX20"/>
  <c r="DW16"/>
  <c r="DX16"/>
  <c r="DW12"/>
  <c r="DX12"/>
  <c r="DW105"/>
  <c r="DX105"/>
  <c r="DW101"/>
  <c r="DX101"/>
  <c r="DW97"/>
  <c r="DX97"/>
  <c r="DW93"/>
  <c r="DX93"/>
  <c r="DW89"/>
  <c r="DX89"/>
  <c r="DW85"/>
  <c r="DX85"/>
  <c r="DX43"/>
  <c r="DW43"/>
  <c r="DU42"/>
  <c r="DT42"/>
  <c r="DU38"/>
  <c r="DT38"/>
  <c r="DU34"/>
  <c r="DT34"/>
  <c r="DU30"/>
  <c r="DT30"/>
  <c r="DU29"/>
  <c r="DT29"/>
  <c r="DU28"/>
  <c r="DT28"/>
  <c r="DU27"/>
  <c r="DT27"/>
  <c r="DU26"/>
  <c r="DT26"/>
  <c r="DU25"/>
  <c r="DT25"/>
  <c r="DU24"/>
  <c r="DT24"/>
  <c r="DU23"/>
  <c r="DT23"/>
  <c r="DU22"/>
  <c r="DT22"/>
  <c r="DT21"/>
  <c r="DU21"/>
  <c r="DT20"/>
  <c r="DU20"/>
  <c r="DT17"/>
  <c r="DU17"/>
  <c r="DT15"/>
  <c r="DU15"/>
  <c r="DT11"/>
  <c r="DU11"/>
  <c r="EA84"/>
  <c r="DZ84"/>
  <c r="EA83"/>
  <c r="DZ83"/>
  <c r="EA82"/>
  <c r="DZ82"/>
  <c r="EA81"/>
  <c r="DZ81"/>
  <c r="EA80"/>
  <c r="DZ80"/>
  <c r="EA79"/>
  <c r="DZ79"/>
  <c r="EA78"/>
  <c r="DZ78"/>
  <c r="EA77"/>
  <c r="DZ77"/>
  <c r="EA76"/>
  <c r="DZ76"/>
  <c r="EA75"/>
  <c r="DZ75"/>
  <c r="EA74"/>
  <c r="DZ74"/>
  <c r="EA73"/>
  <c r="DZ73"/>
  <c r="EA72"/>
  <c r="DZ72"/>
  <c r="EA71"/>
  <c r="DZ71"/>
  <c r="EA70"/>
  <c r="DZ70"/>
  <c r="EA69"/>
  <c r="DZ69"/>
  <c r="EA68"/>
  <c r="DZ68"/>
  <c r="EA67"/>
  <c r="DZ67"/>
  <c r="EA66"/>
  <c r="DZ66"/>
  <c r="EA65"/>
  <c r="DZ65"/>
  <c r="EA64"/>
  <c r="DZ64"/>
  <c r="EA63"/>
  <c r="DZ63"/>
  <c r="EA62"/>
  <c r="DZ62"/>
  <c r="EA61"/>
  <c r="DZ61"/>
  <c r="EA60"/>
  <c r="DZ60"/>
  <c r="EA59"/>
  <c r="DZ59"/>
  <c r="EA58"/>
  <c r="DZ58"/>
  <c r="EA57"/>
  <c r="DZ57"/>
  <c r="EA56"/>
  <c r="DZ56"/>
  <c r="EA55"/>
  <c r="DZ55"/>
  <c r="EA54"/>
  <c r="DZ54"/>
  <c r="EA53"/>
  <c r="DZ53"/>
  <c r="EA52"/>
  <c r="DZ52"/>
  <c r="EA51"/>
  <c r="DZ51"/>
  <c r="EA48"/>
  <c r="DZ48"/>
  <c r="EA44"/>
  <c r="DZ44"/>
  <c r="EA37"/>
  <c r="DZ37"/>
  <c r="EA29"/>
  <c r="DZ29"/>
  <c r="EA25"/>
  <c r="DZ25"/>
  <c r="EA21"/>
  <c r="DZ21"/>
  <c r="EA19"/>
  <c r="DZ19"/>
  <c r="EA17"/>
  <c r="DZ17"/>
  <c r="EA12"/>
  <c r="DZ12"/>
  <c r="DQ23"/>
  <c r="DR23"/>
  <c r="DQ65"/>
  <c r="DR65"/>
  <c r="J13" i="7"/>
  <c r="EM15" i="5"/>
  <c r="J17" i="7"/>
  <c r="EM19" i="5"/>
  <c r="J21" i="7"/>
  <c r="EM23" i="5"/>
  <c r="J25" i="7"/>
  <c r="EM27" i="5"/>
  <c r="J29" i="7"/>
  <c r="EM31" i="5"/>
  <c r="J33" i="7"/>
  <c r="EM35" i="5"/>
  <c r="J37" i="7"/>
  <c r="EM39" i="5"/>
  <c r="J49" i="7"/>
  <c r="EM51" i="5"/>
  <c r="J53" i="7"/>
  <c r="EM55" i="5"/>
  <c r="J57" i="7"/>
  <c r="EM59" i="5"/>
  <c r="J61" i="7"/>
  <c r="EM63" i="5"/>
  <c r="J65" i="7"/>
  <c r="EM67" i="5"/>
  <c r="J69" i="7"/>
  <c r="EM71" i="5"/>
  <c r="J73" i="7"/>
  <c r="EM75" i="5"/>
  <c r="J77" i="7"/>
  <c r="EM79" i="5"/>
  <c r="J81" i="7"/>
  <c r="EM83" i="5"/>
  <c r="J85" i="7"/>
  <c r="EM87" i="5"/>
  <c r="J89" i="7"/>
  <c r="EM91" i="5"/>
  <c r="J93" i="7"/>
  <c r="EM95" i="5"/>
  <c r="J97" i="7"/>
  <c r="EM99" i="5"/>
  <c r="J101" i="7"/>
  <c r="EM103" i="5"/>
  <c r="J8" i="7"/>
  <c r="EM10" i="5"/>
  <c r="J12" i="7"/>
  <c r="EM14" i="5"/>
  <c r="J16" i="7"/>
  <c r="EM18" i="5"/>
  <c r="J20" i="7"/>
  <c r="EM22" i="5"/>
  <c r="J24" i="7"/>
  <c r="EM26" i="5"/>
  <c r="J28" i="7"/>
  <c r="EM30" i="5"/>
  <c r="J32" i="7"/>
  <c r="EM34" i="5"/>
  <c r="J36" i="7"/>
  <c r="EM38" i="5"/>
  <c r="J40" i="7"/>
  <c r="EM42" i="5"/>
  <c r="J50" i="7"/>
  <c r="EM52" i="5"/>
  <c r="J54" i="7"/>
  <c r="EM56" i="5"/>
  <c r="J58" i="7"/>
  <c r="EM60" i="5"/>
  <c r="J62" i="7"/>
  <c r="EM64" i="5"/>
  <c r="J66" i="7"/>
  <c r="EM68" i="5"/>
  <c r="J70" i="7"/>
  <c r="EM72" i="5"/>
  <c r="J74" i="7"/>
  <c r="EM76" i="5"/>
  <c r="J78" i="7"/>
  <c r="EM80" i="5"/>
  <c r="J82" i="7"/>
  <c r="EM84" i="5"/>
  <c r="J86" i="7"/>
  <c r="EM88" i="5"/>
  <c r="J90" i="7"/>
  <c r="EM92" i="5"/>
  <c r="J94" i="7"/>
  <c r="EM96" i="5"/>
  <c r="J98" i="7"/>
  <c r="EM100" i="5"/>
  <c r="J102" i="7"/>
  <c r="EM104" i="5"/>
  <c r="DR64"/>
  <c r="DQ64"/>
  <c r="DR66"/>
  <c r="DQ66"/>
  <c r="DR68"/>
  <c r="DQ68"/>
  <c r="EA86"/>
  <c r="DZ86"/>
  <c r="EA85"/>
  <c r="DZ85"/>
  <c r="DZ87"/>
  <c r="EA87"/>
  <c r="EA14"/>
  <c r="DZ14"/>
  <c r="EA16"/>
  <c r="DZ16"/>
  <c r="DT18"/>
  <c r="DU18"/>
  <c r="EA20"/>
  <c r="DZ20"/>
  <c r="EA22"/>
  <c r="DZ22"/>
  <c r="DQ22"/>
  <c r="DR22"/>
  <c r="EA24"/>
  <c r="DZ24"/>
  <c r="DR24"/>
  <c r="DQ24"/>
  <c r="EA26"/>
  <c r="DZ26"/>
  <c r="DR26"/>
  <c r="DQ26"/>
  <c r="EA28"/>
  <c r="DZ28"/>
  <c r="DQ28"/>
  <c r="DR28"/>
  <c r="EA30"/>
  <c r="DZ30"/>
  <c r="DQ30"/>
  <c r="DR30"/>
  <c r="EA32"/>
  <c r="DZ32"/>
  <c r="DQ32"/>
  <c r="DR32"/>
  <c r="EA34"/>
  <c r="DZ34"/>
  <c r="DQ34"/>
  <c r="DR34"/>
  <c r="EA36"/>
  <c r="DZ36"/>
  <c r="DR36"/>
  <c r="DQ36"/>
  <c r="EA38"/>
  <c r="DZ38"/>
  <c r="DR38"/>
  <c r="DQ38"/>
  <c r="EA40"/>
  <c r="DZ40"/>
  <c r="DQ40"/>
  <c r="DR40"/>
  <c r="DR42"/>
  <c r="DQ42"/>
  <c r="DQ44"/>
  <c r="DR44"/>
  <c r="DQ46"/>
  <c r="DR46"/>
  <c r="DR48"/>
  <c r="DQ48"/>
  <c r="DR50"/>
  <c r="DQ50"/>
  <c r="DR52"/>
  <c r="DQ52"/>
  <c r="DR54"/>
  <c r="DQ54"/>
  <c r="DR56"/>
  <c r="DQ56"/>
  <c r="DR58"/>
  <c r="DQ58"/>
  <c r="DR62"/>
  <c r="DQ62"/>
  <c r="DR70"/>
  <c r="DQ70"/>
  <c r="DQ72"/>
  <c r="DR72"/>
  <c r="DR74"/>
  <c r="DQ74"/>
  <c r="DQ76"/>
  <c r="DR76"/>
  <c r="DQ78"/>
  <c r="DR78"/>
  <c r="DR80"/>
  <c r="DQ80"/>
  <c r="DR82"/>
  <c r="DQ82"/>
  <c r="DQ84"/>
  <c r="DR84"/>
  <c r="DQ86"/>
  <c r="DR86"/>
  <c r="DW86"/>
  <c r="DX86"/>
  <c r="EA88"/>
  <c r="DZ88"/>
  <c r="DQ88"/>
  <c r="DR88"/>
  <c r="DW88"/>
  <c r="DX88"/>
  <c r="EA90"/>
  <c r="DZ90"/>
  <c r="DQ90"/>
  <c r="DR90"/>
  <c r="DW90"/>
  <c r="DX90"/>
  <c r="EA92"/>
  <c r="DZ92"/>
  <c r="DQ92"/>
  <c r="DR92"/>
  <c r="DW92"/>
  <c r="DX92"/>
  <c r="EA94"/>
  <c r="DZ94"/>
  <c r="DQ94"/>
  <c r="DR94"/>
  <c r="DW94"/>
  <c r="DX94"/>
  <c r="EA96"/>
  <c r="DZ96"/>
  <c r="DQ96"/>
  <c r="DR96"/>
  <c r="DW96"/>
  <c r="DX96"/>
  <c r="EA98"/>
  <c r="DZ98"/>
  <c r="DQ98"/>
  <c r="DR98"/>
  <c r="DW98"/>
  <c r="DX98"/>
  <c r="EA100"/>
  <c r="DZ100"/>
  <c r="DQ100"/>
  <c r="DR100"/>
  <c r="DW100"/>
  <c r="DX100"/>
  <c r="EA102"/>
  <c r="DZ102"/>
  <c r="DQ102"/>
  <c r="DR102"/>
  <c r="DW102"/>
  <c r="DX102"/>
  <c r="EA104"/>
  <c r="DZ104"/>
  <c r="DQ104"/>
  <c r="DR104"/>
  <c r="DW104"/>
  <c r="DX104"/>
  <c r="EA11"/>
  <c r="DZ11"/>
  <c r="DO15"/>
  <c r="DN15"/>
  <c r="DW15"/>
  <c r="DX15"/>
  <c r="DW17"/>
  <c r="DX17"/>
  <c r="DW19"/>
  <c r="DX19"/>
  <c r="DO21"/>
  <c r="DN21"/>
  <c r="DO25"/>
  <c r="DN25"/>
  <c r="DO29"/>
  <c r="DN29"/>
  <c r="DU31"/>
  <c r="DT31"/>
  <c r="EA31"/>
  <c r="DZ31"/>
  <c r="DO33"/>
  <c r="DN33"/>
  <c r="DU33"/>
  <c r="DT33"/>
  <c r="DU35"/>
  <c r="DT35"/>
  <c r="EA35"/>
  <c r="DZ35"/>
  <c r="DU37"/>
  <c r="DT37"/>
  <c r="DU39"/>
  <c r="DT39"/>
  <c r="EA39"/>
  <c r="DZ39"/>
  <c r="DU41"/>
  <c r="DT41"/>
  <c r="DO43"/>
  <c r="DN43"/>
  <c r="DU43"/>
  <c r="DT43"/>
  <c r="EA43"/>
  <c r="DZ43"/>
  <c r="DU45"/>
  <c r="DT45"/>
  <c r="EA45"/>
  <c r="DZ45"/>
  <c r="EA47"/>
  <c r="DZ47"/>
  <c r="DO49"/>
  <c r="DN49"/>
  <c r="EA49"/>
  <c r="DZ49"/>
  <c r="DO55"/>
  <c r="DN55"/>
  <c r="DO63"/>
  <c r="DN63"/>
  <c r="DO67"/>
  <c r="DN67"/>
  <c r="DO71"/>
  <c r="DN71"/>
  <c r="DO77"/>
  <c r="DN77"/>
  <c r="DO81"/>
  <c r="DN81"/>
  <c r="DU85"/>
  <c r="DT85"/>
  <c r="DT87"/>
  <c r="DU87"/>
  <c r="DO89"/>
  <c r="DN89"/>
  <c r="DT89"/>
  <c r="DU89"/>
  <c r="DZ89"/>
  <c r="EA89"/>
  <c r="DT91"/>
  <c r="DU91"/>
  <c r="DZ91"/>
  <c r="EA91"/>
  <c r="DO93"/>
  <c r="DN93"/>
  <c r="DT93"/>
  <c r="DU93"/>
  <c r="DZ93"/>
  <c r="EA93"/>
  <c r="DT95"/>
  <c r="DU95"/>
  <c r="DZ95"/>
  <c r="EA95"/>
  <c r="DT97"/>
  <c r="DU97"/>
  <c r="DZ97"/>
  <c r="EA97"/>
  <c r="DO99"/>
  <c r="DN99"/>
  <c r="DT99"/>
  <c r="DU99"/>
  <c r="DZ99"/>
  <c r="EA99"/>
  <c r="DT101"/>
  <c r="DU101"/>
  <c r="DZ101"/>
  <c r="EA101"/>
  <c r="DT103"/>
  <c r="DU103"/>
  <c r="DZ103"/>
  <c r="EA103"/>
  <c r="DO105"/>
  <c r="DN105"/>
  <c r="DT105"/>
  <c r="DU105"/>
  <c r="DZ105"/>
  <c r="EA105"/>
  <c r="DQ103"/>
  <c r="DR103"/>
  <c r="DQ99"/>
  <c r="DR99"/>
  <c r="DQ95"/>
  <c r="DR95"/>
  <c r="DQ91"/>
  <c r="DR91"/>
  <c r="DQ87"/>
  <c r="DR87"/>
  <c r="DQ83"/>
  <c r="DR83"/>
  <c r="DQ79"/>
  <c r="DR79"/>
  <c r="DR75"/>
  <c r="DQ75"/>
  <c r="DR71"/>
  <c r="DQ71"/>
  <c r="DU104"/>
  <c r="DT104"/>
  <c r="DU100"/>
  <c r="DT100"/>
  <c r="DU96"/>
  <c r="DT96"/>
  <c r="DU92"/>
  <c r="DT92"/>
  <c r="DU88"/>
  <c r="DT88"/>
  <c r="DU54"/>
  <c r="DT54"/>
  <c r="DU52"/>
  <c r="DT52"/>
  <c r="DU50"/>
  <c r="DT50"/>
  <c r="DU48"/>
  <c r="DT48"/>
  <c r="DU46"/>
  <c r="DT46"/>
  <c r="DU44"/>
  <c r="DT44"/>
  <c r="DW18"/>
  <c r="DX18"/>
  <c r="DW14"/>
  <c r="DX14"/>
  <c r="DX10"/>
  <c r="DW10"/>
  <c r="DW103"/>
  <c r="DX103"/>
  <c r="DW99"/>
  <c r="DX99"/>
  <c r="DW95"/>
  <c r="DX95"/>
  <c r="DW91"/>
  <c r="DX91"/>
  <c r="DW87"/>
  <c r="DX87"/>
  <c r="DX84"/>
  <c r="DW84"/>
  <c r="DX83"/>
  <c r="DW83"/>
  <c r="DW82"/>
  <c r="DX82"/>
  <c r="DX81"/>
  <c r="DW81"/>
  <c r="DW80"/>
  <c r="DX80"/>
  <c r="DX79"/>
  <c r="DW79"/>
  <c r="DX78"/>
  <c r="DW78"/>
  <c r="DW77"/>
  <c r="DX77"/>
  <c r="DX76"/>
  <c r="DW76"/>
  <c r="DW75"/>
  <c r="DX75"/>
  <c r="DW74"/>
  <c r="DX74"/>
  <c r="DW73"/>
  <c r="DX73"/>
  <c r="DW72"/>
  <c r="DX72"/>
  <c r="DW71"/>
  <c r="DX71"/>
  <c r="DW70"/>
  <c r="DX70"/>
  <c r="DX69"/>
  <c r="DW69"/>
  <c r="DW68"/>
  <c r="DX68"/>
  <c r="DX67"/>
  <c r="DW67"/>
  <c r="DW66"/>
  <c r="DX66"/>
  <c r="DX65"/>
  <c r="DW65"/>
  <c r="DW64"/>
  <c r="DX64"/>
  <c r="DX63"/>
  <c r="DW63"/>
  <c r="DW62"/>
  <c r="DX62"/>
  <c r="DX61"/>
  <c r="DW61"/>
  <c r="DW60"/>
  <c r="DX60"/>
  <c r="DX59"/>
  <c r="DW59"/>
  <c r="DW58"/>
  <c r="DX58"/>
  <c r="DX57"/>
  <c r="DW57"/>
  <c r="DW56"/>
  <c r="DX56"/>
  <c r="DX55"/>
  <c r="DW55"/>
  <c r="DW54"/>
  <c r="DX54"/>
  <c r="DX53"/>
  <c r="DW53"/>
  <c r="DW52"/>
  <c r="DX52"/>
  <c r="DX51"/>
  <c r="DW51"/>
  <c r="DW50"/>
  <c r="DX50"/>
  <c r="DX49"/>
  <c r="DW49"/>
  <c r="DW48"/>
  <c r="DX48"/>
  <c r="DW47"/>
  <c r="DX47"/>
  <c r="DW46"/>
  <c r="DX46"/>
  <c r="DW45"/>
  <c r="DX45"/>
  <c r="DU40"/>
  <c r="DT40"/>
  <c r="DU36"/>
  <c r="DT36"/>
  <c r="DU32"/>
  <c r="DT32"/>
  <c r="DT19"/>
  <c r="DU19"/>
  <c r="DT16"/>
  <c r="DU16"/>
  <c r="DT14"/>
  <c r="DU14"/>
  <c r="DT10"/>
  <c r="DU10"/>
  <c r="EA50"/>
  <c r="DZ50"/>
  <c r="EA46"/>
  <c r="DZ46"/>
  <c r="EA42"/>
  <c r="DZ42"/>
  <c r="EA41"/>
  <c r="DZ41"/>
  <c r="EA33"/>
  <c r="DZ33"/>
  <c r="EA27"/>
  <c r="DZ27"/>
  <c r="EA23"/>
  <c r="DZ23"/>
  <c r="EA18"/>
  <c r="DZ18"/>
  <c r="EA15"/>
  <c r="DZ15"/>
  <c r="DQ21"/>
  <c r="DR21"/>
  <c r="DQ63"/>
  <c r="DR63"/>
  <c r="DQ67"/>
  <c r="DR67"/>
  <c r="J9" i="7"/>
  <c r="EM11" i="5"/>
  <c r="J15" i="7"/>
  <c r="EM17" i="5"/>
  <c r="J19" i="7"/>
  <c r="EM21" i="5"/>
  <c r="J23" i="7"/>
  <c r="EM25" i="5"/>
  <c r="J27" i="7"/>
  <c r="EM29" i="5"/>
  <c r="J31" i="7"/>
  <c r="EM33" i="5"/>
  <c r="J35" i="7"/>
  <c r="EM37" i="5"/>
  <c r="J39" i="7"/>
  <c r="EM41" i="5"/>
  <c r="J51" i="7"/>
  <c r="EM53" i="5"/>
  <c r="J55" i="7"/>
  <c r="EM57" i="5"/>
  <c r="J59" i="7"/>
  <c r="EM61" i="5"/>
  <c r="J63" i="7"/>
  <c r="EM65" i="5"/>
  <c r="J67" i="7"/>
  <c r="EM69" i="5"/>
  <c r="J71" i="7"/>
  <c r="EM73" i="5"/>
  <c r="J75" i="7"/>
  <c r="EM77" i="5"/>
  <c r="J79" i="7"/>
  <c r="EM81" i="5"/>
  <c r="J83" i="7"/>
  <c r="EM85" i="5"/>
  <c r="J87" i="7"/>
  <c r="EM89" i="5"/>
  <c r="J91" i="7"/>
  <c r="EM93" i="5"/>
  <c r="J95" i="7"/>
  <c r="EM97" i="5"/>
  <c r="J99" i="7"/>
  <c r="EM101" i="5"/>
  <c r="J103" i="7"/>
  <c r="EM105" i="5"/>
  <c r="J10" i="7"/>
  <c r="EM12" i="5"/>
  <c r="J14" i="7"/>
  <c r="EM16" i="5"/>
  <c r="J18" i="7"/>
  <c r="EM20" i="5"/>
  <c r="J22" i="7"/>
  <c r="EM24" i="5"/>
  <c r="J26" i="7"/>
  <c r="EM28" i="5"/>
  <c r="J30" i="7"/>
  <c r="EM32" i="5"/>
  <c r="J34" i="7"/>
  <c r="EM36" i="5"/>
  <c r="J38" i="7"/>
  <c r="EM40" i="5"/>
  <c r="J48" i="7"/>
  <c r="EM50" i="5"/>
  <c r="J52" i="7"/>
  <c r="EM54" i="5"/>
  <c r="J56" i="7"/>
  <c r="EM58" i="5"/>
  <c r="J60" i="7"/>
  <c r="EM62" i="5"/>
  <c r="J64" i="7"/>
  <c r="EM66" i="5"/>
  <c r="J68" i="7"/>
  <c r="EM70" i="5"/>
  <c r="J72" i="7"/>
  <c r="EM74" i="5"/>
  <c r="J76" i="7"/>
  <c r="EM78" i="5"/>
  <c r="J80" i="7"/>
  <c r="EM82" i="5"/>
  <c r="J84" i="7"/>
  <c r="EM86" i="5"/>
  <c r="J88" i="7"/>
  <c r="EM90" i="5"/>
  <c r="J92" i="7"/>
  <c r="EM94" i="5"/>
  <c r="J96" i="7"/>
  <c r="EM98" i="5"/>
  <c r="J100" i="7"/>
  <c r="EM102" i="5"/>
  <c r="AV72"/>
  <c r="CO21"/>
  <c r="CO29"/>
  <c r="CO37"/>
  <c r="CO45"/>
  <c r="CO53"/>
  <c r="CO61"/>
  <c r="CO69"/>
  <c r="CO77"/>
  <c r="CO85"/>
  <c r="CO93"/>
  <c r="CO101"/>
  <c r="AG27"/>
  <c r="AG35"/>
  <c r="AG43"/>
  <c r="AG51"/>
  <c r="AG59"/>
  <c r="AG67"/>
  <c r="AG75"/>
  <c r="AG83"/>
  <c r="AG91"/>
  <c r="AG99"/>
  <c r="CO27"/>
  <c r="CO35"/>
  <c r="CO43"/>
  <c r="CO51"/>
  <c r="CO59"/>
  <c r="CO67"/>
  <c r="CO75"/>
  <c r="CO83"/>
  <c r="CO91"/>
  <c r="CO99"/>
  <c r="BZ6"/>
  <c r="AG21"/>
  <c r="AG29"/>
  <c r="AG37"/>
  <c r="AG45"/>
  <c r="AG53"/>
  <c r="AG61"/>
  <c r="AG69"/>
  <c r="AG77"/>
  <c r="AG85"/>
  <c r="AG93"/>
  <c r="AG101"/>
  <c r="BK11"/>
  <c r="BK27"/>
  <c r="BK45"/>
  <c r="BK58"/>
  <c r="AV80"/>
  <c r="BZ9"/>
  <c r="BK15"/>
  <c r="BK49"/>
  <c r="BK62"/>
  <c r="BK90"/>
  <c r="AV88"/>
  <c r="BK66"/>
  <c r="BK98"/>
  <c r="BK17"/>
  <c r="BK94"/>
  <c r="BK78"/>
  <c r="BK86"/>
  <c r="BK102"/>
  <c r="BK70"/>
  <c r="I13" i="9"/>
  <c r="G10"/>
  <c r="BK40" i="5"/>
  <c r="H15" i="9"/>
  <c r="H16" s="1"/>
  <c r="H17" s="1"/>
  <c r="AV24" i="5"/>
  <c r="AV32"/>
  <c r="AV36"/>
  <c r="BK30"/>
  <c r="BK34"/>
  <c r="CV100"/>
  <c r="CV81"/>
  <c r="CV69"/>
  <c r="CV65"/>
  <c r="CV101"/>
  <c r="CV77"/>
  <c r="CV67"/>
  <c r="I15" i="9"/>
  <c r="I16" s="1"/>
  <c r="I17" s="1"/>
  <c r="C15"/>
  <c r="C16" s="1"/>
  <c r="C17" s="1"/>
  <c r="D15"/>
  <c r="D16" s="1"/>
  <c r="D17" s="1"/>
  <c r="BB12" i="5"/>
  <c r="CY12" s="1"/>
  <c r="DS12" s="1"/>
  <c r="BR110" i="7"/>
  <c r="K25" i="6" s="1"/>
  <c r="BR109" i="7"/>
  <c r="K24" i="6" s="1"/>
  <c r="BR107" i="7"/>
  <c r="BR108"/>
  <c r="K23" i="6" s="1"/>
  <c r="BS110" i="7"/>
  <c r="L25" i="6" s="1"/>
  <c r="BS108" i="7"/>
  <c r="L23" i="6" s="1"/>
  <c r="L31"/>
  <c r="BS109" i="7"/>
  <c r="L24" i="6" s="1"/>
  <c r="BS107" i="7"/>
  <c r="F28" i="6"/>
  <c r="BM108" i="7"/>
  <c r="F23" i="6" s="1"/>
  <c r="BM110" i="7"/>
  <c r="F25" i="6" s="1"/>
  <c r="BM109" i="7"/>
  <c r="F24" i="6" s="1"/>
  <c r="BM107" i="7"/>
  <c r="CV24" i="5"/>
  <c r="F9" i="9"/>
  <c r="F14"/>
  <c r="CK8" i="5"/>
  <c r="CO8" s="1"/>
  <c r="AR12"/>
  <c r="G11" i="9" s="1"/>
  <c r="BV12" i="5"/>
  <c r="G13" i="9" s="1"/>
  <c r="CK16" i="5"/>
  <c r="CO16" s="1"/>
  <c r="CK20"/>
  <c r="CO20" s="1"/>
  <c r="BG22"/>
  <c r="BK22" s="1"/>
  <c r="CK24"/>
  <c r="CO24" s="1"/>
  <c r="BG26"/>
  <c r="BK26" s="1"/>
  <c r="CK28"/>
  <c r="CO28" s="1"/>
  <c r="AC30"/>
  <c r="AG30" s="1"/>
  <c r="CK32"/>
  <c r="CO32" s="1"/>
  <c r="AC34"/>
  <c r="AG34" s="1"/>
  <c r="CK36"/>
  <c r="CO36" s="1"/>
  <c r="AC38"/>
  <c r="AG38" s="1"/>
  <c r="CK40"/>
  <c r="CO40" s="1"/>
  <c r="AC42"/>
  <c r="AG42" s="1"/>
  <c r="BG44"/>
  <c r="BK44" s="1"/>
  <c r="CK44"/>
  <c r="CO44" s="1"/>
  <c r="AC46"/>
  <c r="AG46" s="1"/>
  <c r="BG48"/>
  <c r="BK48" s="1"/>
  <c r="CK48"/>
  <c r="CO48" s="1"/>
  <c r="AC50"/>
  <c r="AG50" s="1"/>
  <c r="BG52"/>
  <c r="BK52" s="1"/>
  <c r="CK52"/>
  <c r="CO52" s="1"/>
  <c r="AC54"/>
  <c r="AG54" s="1"/>
  <c r="BG56"/>
  <c r="BK56" s="1"/>
  <c r="CK56"/>
  <c r="CO56" s="1"/>
  <c r="AC58"/>
  <c r="AG58" s="1"/>
  <c r="BG60"/>
  <c r="BK60" s="1"/>
  <c r="CK60"/>
  <c r="CO60" s="1"/>
  <c r="AC62"/>
  <c r="AG62" s="1"/>
  <c r="CK64"/>
  <c r="CO64" s="1"/>
  <c r="AC66"/>
  <c r="AG66" s="1"/>
  <c r="CK68"/>
  <c r="CO68" s="1"/>
  <c r="AC70"/>
  <c r="AG70" s="1"/>
  <c r="CK72"/>
  <c r="CO72" s="1"/>
  <c r="AC74"/>
  <c r="AG74" s="1"/>
  <c r="CK76"/>
  <c r="CO76" s="1"/>
  <c r="AC78"/>
  <c r="AG78" s="1"/>
  <c r="CK80"/>
  <c r="CO80" s="1"/>
  <c r="AC82"/>
  <c r="AG82" s="1"/>
  <c r="CK84"/>
  <c r="CO84" s="1"/>
  <c r="AC86"/>
  <c r="AG86" s="1"/>
  <c r="CK88"/>
  <c r="CO88" s="1"/>
  <c r="AC90"/>
  <c r="AG90" s="1"/>
  <c r="CK92"/>
  <c r="CO92" s="1"/>
  <c r="AC94"/>
  <c r="AG94" s="1"/>
  <c r="CK96"/>
  <c r="CO96" s="1"/>
  <c r="AC98"/>
  <c r="AG98" s="1"/>
  <c r="CK100"/>
  <c r="CO100" s="1"/>
  <c r="AC102"/>
  <c r="AG102" s="1"/>
  <c r="CK104"/>
  <c r="CO104" s="1"/>
  <c r="BG9"/>
  <c r="BK9" s="1"/>
  <c r="BG29"/>
  <c r="BK29" s="1"/>
  <c r="BG33"/>
  <c r="BK33" s="1"/>
  <c r="BG35"/>
  <c r="BK35" s="1"/>
  <c r="N39"/>
  <c r="R39" s="1"/>
  <c r="N43"/>
  <c r="R43" s="1"/>
  <c r="AR45"/>
  <c r="AV45" s="1"/>
  <c r="N47"/>
  <c r="R47" s="1"/>
  <c r="N51"/>
  <c r="R51" s="1"/>
  <c r="N53"/>
  <c r="R53" s="1"/>
  <c r="N55"/>
  <c r="R55" s="1"/>
  <c r="AR57"/>
  <c r="AV57" s="1"/>
  <c r="N59"/>
  <c r="R59" s="1"/>
  <c r="BG61"/>
  <c r="BK61" s="1"/>
  <c r="N63"/>
  <c r="R63" s="1"/>
  <c r="AR63"/>
  <c r="AV63" s="1"/>
  <c r="N65"/>
  <c r="R65" s="1"/>
  <c r="BG65"/>
  <c r="BK65" s="1"/>
  <c r="N67"/>
  <c r="R67" s="1"/>
  <c r="N69"/>
  <c r="R69" s="1"/>
  <c r="BG69"/>
  <c r="BK69" s="1"/>
  <c r="N73"/>
  <c r="R73" s="1"/>
  <c r="BG73"/>
  <c r="BK73" s="1"/>
  <c r="N77"/>
  <c r="R77" s="1"/>
  <c r="BG77"/>
  <c r="BK77" s="1"/>
  <c r="N79"/>
  <c r="R79" s="1"/>
  <c r="N81"/>
  <c r="R81" s="1"/>
  <c r="BG81"/>
  <c r="BK81" s="1"/>
  <c r="AR83"/>
  <c r="AV83" s="1"/>
  <c r="AR85"/>
  <c r="AV85" s="1"/>
  <c r="BG85"/>
  <c r="BK85" s="1"/>
  <c r="N87"/>
  <c r="R87" s="1"/>
  <c r="N89"/>
  <c r="R89" s="1"/>
  <c r="BG89"/>
  <c r="BK89" s="1"/>
  <c r="N91"/>
  <c r="R91" s="1"/>
  <c r="N93"/>
  <c r="R93" s="1"/>
  <c r="BG93"/>
  <c r="BK93" s="1"/>
  <c r="N95"/>
  <c r="R95" s="1"/>
  <c r="N97"/>
  <c r="R97" s="1"/>
  <c r="BG97"/>
  <c r="BK97" s="1"/>
  <c r="N99"/>
  <c r="R99" s="1"/>
  <c r="N101"/>
  <c r="R101" s="1"/>
  <c r="BG101"/>
  <c r="BK101" s="1"/>
  <c r="N105"/>
  <c r="R105" s="1"/>
  <c r="BG105"/>
  <c r="BK105" s="1"/>
  <c r="BN110" i="7"/>
  <c r="G25" i="6" s="1"/>
  <c r="BN109" i="7"/>
  <c r="G24" i="6" s="1"/>
  <c r="BN107" i="7"/>
  <c r="G27" i="6"/>
  <c r="BN108" i="7"/>
  <c r="G23" i="6" s="1"/>
  <c r="BL110" i="7"/>
  <c r="E25" i="6" s="1"/>
  <c r="BL109" i="7"/>
  <c r="E24" i="6" s="1"/>
  <c r="BL107" i="7"/>
  <c r="BL108"/>
  <c r="E23" i="6" s="1"/>
  <c r="R103" i="5"/>
  <c r="R85"/>
  <c r="R83"/>
  <c r="R75"/>
  <c r="R71"/>
  <c r="R61"/>
  <c r="R57"/>
  <c r="R49"/>
  <c r="R45"/>
  <c r="R41"/>
  <c r="R37"/>
  <c r="R35"/>
  <c r="R33"/>
  <c r="R31"/>
  <c r="BZ10"/>
  <c r="BZ14"/>
  <c r="BZ18"/>
  <c r="BK39"/>
  <c r="BK46"/>
  <c r="BK50"/>
  <c r="BK54"/>
  <c r="BK59"/>
  <c r="BK63"/>
  <c r="BK67"/>
  <c r="BK71"/>
  <c r="BK75"/>
  <c r="BK79"/>
  <c r="BK83"/>
  <c r="BK87"/>
  <c r="BK91"/>
  <c r="BK95"/>
  <c r="BK99"/>
  <c r="BK103"/>
  <c r="AV51"/>
  <c r="AV87"/>
  <c r="CO26"/>
  <c r="CO30"/>
  <c r="CO34"/>
  <c r="CO38"/>
  <c r="CO42"/>
  <c r="CO46"/>
  <c r="CO50"/>
  <c r="CO54"/>
  <c r="CO62"/>
  <c r="CO66"/>
  <c r="CO70"/>
  <c r="CO74"/>
  <c r="CO78"/>
  <c r="CO82"/>
  <c r="CO86"/>
  <c r="CO90"/>
  <c r="CO94"/>
  <c r="CO98"/>
  <c r="CO102"/>
  <c r="BK8"/>
  <c r="BP8" s="1"/>
  <c r="BK16"/>
  <c r="BK20"/>
  <c r="BK24"/>
  <c r="BK28"/>
  <c r="AG24"/>
  <c r="AG28"/>
  <c r="AG32"/>
  <c r="AG36"/>
  <c r="AG40"/>
  <c r="AG44"/>
  <c r="AG48"/>
  <c r="AG52"/>
  <c r="AG56"/>
  <c r="AG60"/>
  <c r="AG64"/>
  <c r="AG68"/>
  <c r="AG72"/>
  <c r="AG76"/>
  <c r="AG80"/>
  <c r="AG84"/>
  <c r="AG88"/>
  <c r="AG92"/>
  <c r="AG96"/>
  <c r="AG100"/>
  <c r="AG104"/>
  <c r="CO25"/>
  <c r="CO33"/>
  <c r="CO41"/>
  <c r="CO49"/>
  <c r="CO57"/>
  <c r="CO65"/>
  <c r="CO73"/>
  <c r="CO81"/>
  <c r="CO89"/>
  <c r="CO97"/>
  <c r="CO105"/>
  <c r="BZ35"/>
  <c r="BZ43"/>
  <c r="BZ51"/>
  <c r="BZ59"/>
  <c r="BZ67"/>
  <c r="BZ75"/>
  <c r="BZ83"/>
  <c r="BZ91"/>
  <c r="BZ99"/>
  <c r="AV23"/>
  <c r="AV39"/>
  <c r="AV97"/>
  <c r="AV105"/>
  <c r="AG23"/>
  <c r="AG31"/>
  <c r="AG39"/>
  <c r="AG47"/>
  <c r="AG55"/>
  <c r="AG63"/>
  <c r="AG71"/>
  <c r="AG79"/>
  <c r="AG87"/>
  <c r="AG95"/>
  <c r="AG103"/>
  <c r="BK41"/>
  <c r="AV69"/>
  <c r="AV79"/>
  <c r="BZ27"/>
  <c r="BK53"/>
  <c r="BK72"/>
  <c r="BK88"/>
  <c r="BK104"/>
  <c r="AV61"/>
  <c r="AV81"/>
  <c r="BK38"/>
  <c r="BK57"/>
  <c r="BK68"/>
  <c r="BK84"/>
  <c r="BK100"/>
  <c r="CO13"/>
  <c r="CT13" s="1"/>
  <c r="BK21"/>
  <c r="BZ23"/>
  <c r="BK64"/>
  <c r="BK25"/>
  <c r="J15" i="9"/>
  <c r="J16" s="1"/>
  <c r="J17" s="1"/>
  <c r="E15"/>
  <c r="E16" s="1"/>
  <c r="E17" s="1"/>
  <c r="F10"/>
  <c r="F12"/>
  <c r="F13"/>
  <c r="BV8" i="5"/>
  <c r="BZ8" s="1"/>
  <c r="BG10"/>
  <c r="BK10" s="1"/>
  <c r="CK10"/>
  <c r="CO10" s="1"/>
  <c r="BG12"/>
  <c r="CK12"/>
  <c r="G14" i="9" s="1"/>
  <c r="BG14" i="5"/>
  <c r="BK14" s="1"/>
  <c r="CK14"/>
  <c r="CO14" s="1"/>
  <c r="BV16"/>
  <c r="BZ16" s="1"/>
  <c r="BG18"/>
  <c r="BK18" s="1"/>
  <c r="CK18"/>
  <c r="CO18" s="1"/>
  <c r="BV20"/>
  <c r="BZ20" s="1"/>
  <c r="N22"/>
  <c r="R22" s="1"/>
  <c r="AC22"/>
  <c r="AG22" s="1"/>
  <c r="BV22"/>
  <c r="BZ22" s="1"/>
  <c r="N24"/>
  <c r="R24" s="1"/>
  <c r="BV24"/>
  <c r="BZ24" s="1"/>
  <c r="N26"/>
  <c r="R26" s="1"/>
  <c r="AC26"/>
  <c r="AG26" s="1"/>
  <c r="BV26"/>
  <c r="BZ26" s="1"/>
  <c r="N28"/>
  <c r="R28" s="1"/>
  <c r="AR28"/>
  <c r="AV28" s="1"/>
  <c r="BV28"/>
  <c r="BZ28" s="1"/>
  <c r="N30"/>
  <c r="R30" s="1"/>
  <c r="BV30"/>
  <c r="BZ30" s="1"/>
  <c r="N32"/>
  <c r="R32" s="1"/>
  <c r="BV32"/>
  <c r="BZ32" s="1"/>
  <c r="N34"/>
  <c r="R34" s="1"/>
  <c r="AR34"/>
  <c r="AV34" s="1"/>
  <c r="BV34"/>
  <c r="BZ34" s="1"/>
  <c r="N36"/>
  <c r="R36" s="1"/>
  <c r="BV36"/>
  <c r="BZ36" s="1"/>
  <c r="N38"/>
  <c r="R38" s="1"/>
  <c r="BV38"/>
  <c r="BZ38" s="1"/>
  <c r="N40"/>
  <c r="R40" s="1"/>
  <c r="AR40"/>
  <c r="AV40" s="1"/>
  <c r="BV40"/>
  <c r="BZ40" s="1"/>
  <c r="N42"/>
  <c r="R42" s="1"/>
  <c r="AR42"/>
  <c r="AV42" s="1"/>
  <c r="BV42"/>
  <c r="BZ42" s="1"/>
  <c r="N44"/>
  <c r="R44" s="1"/>
  <c r="BV44"/>
  <c r="BZ44" s="1"/>
  <c r="N46"/>
  <c r="R46" s="1"/>
  <c r="BV46"/>
  <c r="BZ46" s="1"/>
  <c r="N48"/>
  <c r="R48" s="1"/>
  <c r="AR48"/>
  <c r="AV48" s="1"/>
  <c r="BV48"/>
  <c r="BZ48" s="1"/>
  <c r="N50"/>
  <c r="R50" s="1"/>
  <c r="BV50"/>
  <c r="BZ50" s="1"/>
  <c r="N52"/>
  <c r="R52" s="1"/>
  <c r="BV52"/>
  <c r="BZ52" s="1"/>
  <c r="N54"/>
  <c r="R54" s="1"/>
  <c r="AR54"/>
  <c r="AV54" s="1"/>
  <c r="BV54"/>
  <c r="BZ54" s="1"/>
  <c r="N56"/>
  <c r="R56" s="1"/>
  <c r="AR56"/>
  <c r="AV56" s="1"/>
  <c r="BV56"/>
  <c r="BZ56" s="1"/>
  <c r="N58"/>
  <c r="R58" s="1"/>
  <c r="BV58"/>
  <c r="BZ58" s="1"/>
  <c r="N60"/>
  <c r="R60" s="1"/>
  <c r="BV60"/>
  <c r="BZ60" s="1"/>
  <c r="N62"/>
  <c r="R62" s="1"/>
  <c r="BV62"/>
  <c r="BZ62" s="1"/>
  <c r="N64"/>
  <c r="R64" s="1"/>
  <c r="AR64"/>
  <c r="AV64" s="1"/>
  <c r="BV64"/>
  <c r="BZ64" s="1"/>
  <c r="N66"/>
  <c r="R66" s="1"/>
  <c r="BV66"/>
  <c r="BZ66" s="1"/>
  <c r="N68"/>
  <c r="R68" s="1"/>
  <c r="BV68"/>
  <c r="BZ68" s="1"/>
  <c r="N70"/>
  <c r="R70" s="1"/>
  <c r="AR70"/>
  <c r="AV70" s="1"/>
  <c r="BV70"/>
  <c r="BZ70" s="1"/>
  <c r="N72"/>
  <c r="R72" s="1"/>
  <c r="BV72"/>
  <c r="BZ72" s="1"/>
  <c r="N74"/>
  <c r="R74" s="1"/>
  <c r="AR74"/>
  <c r="AV74" s="1"/>
  <c r="BV74"/>
  <c r="BZ74" s="1"/>
  <c r="N76"/>
  <c r="R76" s="1"/>
  <c r="BV76"/>
  <c r="BZ76" s="1"/>
  <c r="N78"/>
  <c r="R78" s="1"/>
  <c r="AR78"/>
  <c r="AV78" s="1"/>
  <c r="BV78"/>
  <c r="BZ78" s="1"/>
  <c r="N80"/>
  <c r="R80" s="1"/>
  <c r="BV80"/>
  <c r="BZ80" s="1"/>
  <c r="N82"/>
  <c r="R82" s="1"/>
  <c r="BV82"/>
  <c r="BZ82" s="1"/>
  <c r="N84"/>
  <c r="R84" s="1"/>
  <c r="BV84"/>
  <c r="BZ84" s="1"/>
  <c r="N86"/>
  <c r="R86" s="1"/>
  <c r="AR86"/>
  <c r="AV86" s="1"/>
  <c r="BV86"/>
  <c r="BZ86" s="1"/>
  <c r="N88"/>
  <c r="R88" s="1"/>
  <c r="BV88"/>
  <c r="BZ88" s="1"/>
  <c r="N90"/>
  <c r="R90" s="1"/>
  <c r="AR90"/>
  <c r="AV90" s="1"/>
  <c r="BV90"/>
  <c r="BZ90" s="1"/>
  <c r="N92"/>
  <c r="R92" s="1"/>
  <c r="BV92"/>
  <c r="BZ92" s="1"/>
  <c r="N94"/>
  <c r="R94" s="1"/>
  <c r="BV94"/>
  <c r="BZ94" s="1"/>
  <c r="N96"/>
  <c r="R96" s="1"/>
  <c r="BV96"/>
  <c r="BZ96" s="1"/>
  <c r="N98"/>
  <c r="R98" s="1"/>
  <c r="BV98"/>
  <c r="BZ98" s="1"/>
  <c r="N100"/>
  <c r="R100" s="1"/>
  <c r="BV100"/>
  <c r="BZ100" s="1"/>
  <c r="N102"/>
  <c r="R102" s="1"/>
  <c r="BV102"/>
  <c r="BZ102" s="1"/>
  <c r="N104"/>
  <c r="R104" s="1"/>
  <c r="BV104"/>
  <c r="BZ104" s="1"/>
  <c r="BV15"/>
  <c r="BZ15" s="1"/>
  <c r="N21"/>
  <c r="R21" s="1"/>
  <c r="N23"/>
  <c r="R23" s="1"/>
  <c r="N25"/>
  <c r="R25" s="1"/>
  <c r="N27"/>
  <c r="R27" s="1"/>
  <c r="N29"/>
  <c r="R29" s="1"/>
  <c r="BG6"/>
  <c r="BK6" s="1"/>
  <c r="CU13"/>
  <c r="DB13" s="1"/>
  <c r="CU9"/>
  <c r="CU7"/>
  <c r="BQ8"/>
  <c r="BQ7"/>
  <c r="BQ13"/>
  <c r="CZ13" s="1"/>
  <c r="EH105"/>
  <c r="EH97"/>
  <c r="EF93"/>
  <c r="EH89"/>
  <c r="CV94"/>
  <c r="CV90"/>
  <c r="CV21"/>
  <c r="EJ11"/>
  <c r="K9" i="7" s="1"/>
  <c r="EJ19" i="5"/>
  <c r="K17" i="7" s="1"/>
  <c r="EJ23" i="5"/>
  <c r="K21" i="7" s="1"/>
  <c r="EJ27" i="5"/>
  <c r="K25" i="7" s="1"/>
  <c r="EJ31" i="5"/>
  <c r="K29" i="7" s="1"/>
  <c r="EJ35" i="5"/>
  <c r="K33" i="7" s="1"/>
  <c r="EJ39" i="5"/>
  <c r="K37" i="7" s="1"/>
  <c r="EJ51" i="5"/>
  <c r="K49" i="7" s="1"/>
  <c r="EJ55" i="5"/>
  <c r="K53" i="7" s="1"/>
  <c r="EJ59" i="5"/>
  <c r="K57" i="7" s="1"/>
  <c r="EJ63" i="5"/>
  <c r="K61" i="7" s="1"/>
  <c r="EJ67" i="5"/>
  <c r="K65" i="7" s="1"/>
  <c r="EJ71" i="5"/>
  <c r="K69" i="7" s="1"/>
  <c r="EJ75" i="5"/>
  <c r="K73" i="7" s="1"/>
  <c r="EJ79" i="5"/>
  <c r="K77" i="7" s="1"/>
  <c r="EJ83" i="5"/>
  <c r="K81" i="7" s="1"/>
  <c r="EJ87" i="5"/>
  <c r="K85" i="7" s="1"/>
  <c r="EJ91" i="5"/>
  <c r="K89" i="7" s="1"/>
  <c r="EJ95" i="5"/>
  <c r="K93" i="7" s="1"/>
  <c r="EJ99" i="5"/>
  <c r="K97" i="7" s="1"/>
  <c r="EJ103" i="5"/>
  <c r="K101" i="7" s="1"/>
  <c r="EJ10" i="5"/>
  <c r="K8" i="7" s="1"/>
  <c r="EJ14" i="5"/>
  <c r="K12" i="7" s="1"/>
  <c r="EJ18" i="5"/>
  <c r="K16" i="7" s="1"/>
  <c r="EJ22" i="5"/>
  <c r="K20" i="7" s="1"/>
  <c r="EJ26" i="5"/>
  <c r="K24" i="7" s="1"/>
  <c r="EJ30" i="5"/>
  <c r="K28" i="7" s="1"/>
  <c r="EJ34" i="5"/>
  <c r="K32" i="7" s="1"/>
  <c r="EJ38" i="5"/>
  <c r="K36" i="7" s="1"/>
  <c r="EJ42" i="5"/>
  <c r="K40" i="7" s="1"/>
  <c r="EJ50" i="5"/>
  <c r="K48" i="7" s="1"/>
  <c r="EJ54" i="5"/>
  <c r="K52" i="7" s="1"/>
  <c r="EJ58" i="5"/>
  <c r="K56" i="7" s="1"/>
  <c r="EJ62" i="5"/>
  <c r="K60" i="7" s="1"/>
  <c r="EJ66" i="5"/>
  <c r="K64" i="7" s="1"/>
  <c r="EJ70" i="5"/>
  <c r="K68" i="7" s="1"/>
  <c r="EJ74" i="5"/>
  <c r="K72" i="7" s="1"/>
  <c r="EJ78" i="5"/>
  <c r="K76" i="7" s="1"/>
  <c r="EJ82" i="5"/>
  <c r="K80" i="7" s="1"/>
  <c r="EJ86" i="5"/>
  <c r="K84" i="7" s="1"/>
  <c r="EJ90" i="5"/>
  <c r="K88" i="7" s="1"/>
  <c r="EJ94" i="5"/>
  <c r="K92" i="7" s="1"/>
  <c r="EJ98" i="5"/>
  <c r="K96" i="7" s="1"/>
  <c r="EJ102" i="5"/>
  <c r="K100" i="7" s="1"/>
  <c r="CV64" i="5"/>
  <c r="EJ17"/>
  <c r="K15" i="7" s="1"/>
  <c r="EJ21" i="5"/>
  <c r="K19" i="7" s="1"/>
  <c r="EJ25" i="5"/>
  <c r="K23" i="7" s="1"/>
  <c r="EJ29" i="5"/>
  <c r="K27" i="7" s="1"/>
  <c r="EJ33" i="5"/>
  <c r="K31" i="7" s="1"/>
  <c r="EJ37" i="5"/>
  <c r="EJ41"/>
  <c r="K39" i="7" s="1"/>
  <c r="EJ53" i="5"/>
  <c r="K51" i="7" s="1"/>
  <c r="EJ57" i="5"/>
  <c r="K55" i="7" s="1"/>
  <c r="EJ61" i="5"/>
  <c r="K59" i="7" s="1"/>
  <c r="EJ65" i="5"/>
  <c r="K63" i="7" s="1"/>
  <c r="EJ69" i="5"/>
  <c r="K67" i="7" s="1"/>
  <c r="EJ73" i="5"/>
  <c r="K71" i="7" s="1"/>
  <c r="EJ77" i="5"/>
  <c r="K75" i="7" s="1"/>
  <c r="EJ81" i="5"/>
  <c r="K79" i="7" s="1"/>
  <c r="EJ85" i="5"/>
  <c r="K83" i="7" s="1"/>
  <c r="EJ89" i="5"/>
  <c r="K87" i="7" s="1"/>
  <c r="EJ93" i="5"/>
  <c r="K91" i="7" s="1"/>
  <c r="EJ97" i="5"/>
  <c r="K95" i="7" s="1"/>
  <c r="EJ101" i="5"/>
  <c r="EJ105"/>
  <c r="K103" i="7" s="1"/>
  <c r="EJ12" i="5"/>
  <c r="K10" i="7" s="1"/>
  <c r="EJ16" i="5"/>
  <c r="K14" i="7" s="1"/>
  <c r="EJ20" i="5"/>
  <c r="K18" i="7" s="1"/>
  <c r="EJ24" i="5"/>
  <c r="EJ28"/>
  <c r="K26" i="7" s="1"/>
  <c r="EJ32" i="5"/>
  <c r="EJ36"/>
  <c r="EJ40"/>
  <c r="K38" i="7" s="1"/>
  <c r="EJ52" i="5"/>
  <c r="EJ56"/>
  <c r="EJ60"/>
  <c r="K58" i="7" s="1"/>
  <c r="EJ64" i="5"/>
  <c r="K62" i="7" s="1"/>
  <c r="EJ68" i="5"/>
  <c r="K66" i="7" s="1"/>
  <c r="EJ72" i="5"/>
  <c r="K70" i="7" s="1"/>
  <c r="EJ76" i="5"/>
  <c r="K74" i="7" s="1"/>
  <c r="EJ80" i="5"/>
  <c r="K78" i="7" s="1"/>
  <c r="EJ84" i="5"/>
  <c r="K82" i="7" s="1"/>
  <c r="EJ88" i="5"/>
  <c r="K86" i="7" s="1"/>
  <c r="EJ92" i="5"/>
  <c r="EJ96"/>
  <c r="EJ100"/>
  <c r="K98" i="7" s="1"/>
  <c r="EJ104" i="5"/>
  <c r="K102" i="7" s="1"/>
  <c r="CV93" i="5"/>
  <c r="CV89"/>
  <c r="CV58"/>
  <c r="EK75"/>
  <c r="EL75" s="1"/>
  <c r="EK71"/>
  <c r="EL71" s="1"/>
  <c r="CV102"/>
  <c r="CV103"/>
  <c r="CV96"/>
  <c r="CV99"/>
  <c r="CV97"/>
  <c r="CV95"/>
  <c r="CV91"/>
  <c r="CV85"/>
  <c r="CV83"/>
  <c r="CV79"/>
  <c r="CV88"/>
  <c r="CV82"/>
  <c r="CV78"/>
  <c r="CV62"/>
  <c r="CV48"/>
  <c r="CV46"/>
  <c r="CV44"/>
  <c r="CV38"/>
  <c r="CV47"/>
  <c r="CV41"/>
  <c r="CV39"/>
  <c r="CV36"/>
  <c r="CV34"/>
  <c r="CV32"/>
  <c r="CV22"/>
  <c r="CV18"/>
  <c r="CV12"/>
  <c r="CV60"/>
  <c r="EF31"/>
  <c r="CO22"/>
  <c r="CO58"/>
  <c r="CV105"/>
  <c r="CV80"/>
  <c r="CV76"/>
  <c r="CV72"/>
  <c r="CV68"/>
  <c r="CV73"/>
  <c r="CV9"/>
  <c r="CV7"/>
  <c r="CV5"/>
  <c r="EK5" s="1"/>
  <c r="AY20"/>
  <c r="AY18"/>
  <c r="AY16"/>
  <c r="AY14"/>
  <c r="AY12"/>
  <c r="AY10"/>
  <c r="CC12"/>
  <c r="CC11"/>
  <c r="CC10"/>
  <c r="CC9"/>
  <c r="CC8"/>
  <c r="CC7"/>
  <c r="CE7" s="1"/>
  <c r="CC6"/>
  <c r="U13"/>
  <c r="CV13"/>
  <c r="U19"/>
  <c r="CV19"/>
  <c r="U15"/>
  <c r="CV15"/>
  <c r="U11"/>
  <c r="CV11"/>
  <c r="CV104"/>
  <c r="CV87"/>
  <c r="CV84"/>
  <c r="CV74"/>
  <c r="CV70"/>
  <c r="CV66"/>
  <c r="CV75"/>
  <c r="CV71"/>
  <c r="CV56"/>
  <c r="CV54"/>
  <c r="CV52"/>
  <c r="CV50"/>
  <c r="CV42"/>
  <c r="CV40"/>
  <c r="CV61"/>
  <c r="CV59"/>
  <c r="CV57"/>
  <c r="CV55"/>
  <c r="CV53"/>
  <c r="CV51"/>
  <c r="CV49"/>
  <c r="CV45"/>
  <c r="CV43"/>
  <c r="CV37"/>
  <c r="CV30"/>
  <c r="CV28"/>
  <c r="CV26"/>
  <c r="CV20"/>
  <c r="CV16"/>
  <c r="CV14"/>
  <c r="CV10"/>
  <c r="CV35"/>
  <c r="CV33"/>
  <c r="CV31"/>
  <c r="CV29"/>
  <c r="CV27"/>
  <c r="CV25"/>
  <c r="CV23"/>
  <c r="CV8"/>
  <c r="U17"/>
  <c r="CV17"/>
  <c r="CV6"/>
  <c r="EH93"/>
  <c r="EF89"/>
  <c r="EG89"/>
  <c r="O87" i="7" s="1"/>
  <c r="EF79" i="5"/>
  <c r="EH79"/>
  <c r="EG79"/>
  <c r="O77" i="7" s="1"/>
  <c r="EF105" i="5"/>
  <c r="EG105"/>
  <c r="O103" i="7" s="1"/>
  <c r="EF99" i="5"/>
  <c r="EH99"/>
  <c r="EG99"/>
  <c r="O97" i="7" s="1"/>
  <c r="EH33" i="5"/>
  <c r="EG29"/>
  <c r="O27" i="7" s="1"/>
  <c r="EF21" i="5"/>
  <c r="CC20"/>
  <c r="CC19"/>
  <c r="CC18"/>
  <c r="CC17"/>
  <c r="CC16"/>
  <c r="CC15"/>
  <c r="CC14"/>
  <c r="CC13"/>
  <c r="CE13" s="1"/>
  <c r="EF97"/>
  <c r="EG97"/>
  <c r="O95" i="7" s="1"/>
  <c r="EF95" i="5"/>
  <c r="EH95"/>
  <c r="EG95"/>
  <c r="O93" i="7" s="1"/>
  <c r="EF87" i="5"/>
  <c r="EH87"/>
  <c r="EG87"/>
  <c r="O85" i="7" s="1"/>
  <c r="EF83" i="5"/>
  <c r="EH83"/>
  <c r="EG83"/>
  <c r="O81" i="7" s="1"/>
  <c r="EF55" i="5"/>
  <c r="EH55"/>
  <c r="EG55"/>
  <c r="O53" i="7" s="1"/>
  <c r="EE93" i="5"/>
  <c r="EE87"/>
  <c r="EE83"/>
  <c r="EE79"/>
  <c r="EE55"/>
  <c r="EE33"/>
  <c r="EE25"/>
  <c r="EE105"/>
  <c r="EE99"/>
  <c r="EE97"/>
  <c r="EE95"/>
  <c r="DD104"/>
  <c r="DF104"/>
  <c r="DC104"/>
  <c r="DE104"/>
  <c r="DG104"/>
  <c r="DC101"/>
  <c r="DE101"/>
  <c r="DG101"/>
  <c r="DD101"/>
  <c r="DF101"/>
  <c r="DD98"/>
  <c r="DF98"/>
  <c r="DC98"/>
  <c r="DE98"/>
  <c r="DG98"/>
  <c r="DD96"/>
  <c r="DF96"/>
  <c r="DC96"/>
  <c r="DE96"/>
  <c r="DG96"/>
  <c r="DC91"/>
  <c r="DE91"/>
  <c r="DG91"/>
  <c r="DD91"/>
  <c r="DF91"/>
  <c r="DD90"/>
  <c r="DF90"/>
  <c r="DC90"/>
  <c r="DE90"/>
  <c r="DG90"/>
  <c r="DD76"/>
  <c r="DF76"/>
  <c r="DC76"/>
  <c r="DE76"/>
  <c r="DG76"/>
  <c r="DC85"/>
  <c r="DE85"/>
  <c r="DG85"/>
  <c r="DD85"/>
  <c r="DF85"/>
  <c r="DC81"/>
  <c r="DE81"/>
  <c r="DG81"/>
  <c r="DD81"/>
  <c r="DF81"/>
  <c r="DC77"/>
  <c r="DE77"/>
  <c r="DG77"/>
  <c r="DD77"/>
  <c r="DF77"/>
  <c r="DC75"/>
  <c r="DE75"/>
  <c r="DG75"/>
  <c r="DD75"/>
  <c r="DF75"/>
  <c r="DC71"/>
  <c r="DE71"/>
  <c r="DG71"/>
  <c r="DD71"/>
  <c r="DF71"/>
  <c r="DC69"/>
  <c r="DE69"/>
  <c r="DG69"/>
  <c r="DD69"/>
  <c r="DF69"/>
  <c r="DC67"/>
  <c r="DE67"/>
  <c r="DG67"/>
  <c r="DD67"/>
  <c r="DF67"/>
  <c r="DC65"/>
  <c r="DE65"/>
  <c r="DG65"/>
  <c r="DD65"/>
  <c r="DF65"/>
  <c r="DC63"/>
  <c r="DE63"/>
  <c r="DG63"/>
  <c r="DD63"/>
  <c r="DF63"/>
  <c r="DD74"/>
  <c r="DF74"/>
  <c r="DC74"/>
  <c r="DE74"/>
  <c r="DG74"/>
  <c r="DD70"/>
  <c r="DF70"/>
  <c r="DC70"/>
  <c r="DE70"/>
  <c r="DG70"/>
  <c r="DD66"/>
  <c r="DF66"/>
  <c r="DC66"/>
  <c r="DE66"/>
  <c r="DG66"/>
  <c r="DC53"/>
  <c r="DE53"/>
  <c r="DG53"/>
  <c r="DD53"/>
  <c r="DF53"/>
  <c r="DC49"/>
  <c r="DE49"/>
  <c r="DG49"/>
  <c r="DD49"/>
  <c r="DF49"/>
  <c r="DC47"/>
  <c r="DE47"/>
  <c r="DG47"/>
  <c r="DD47"/>
  <c r="DF47"/>
  <c r="DC43"/>
  <c r="DE43"/>
  <c r="DG43"/>
  <c r="DD43"/>
  <c r="DF43"/>
  <c r="DD60"/>
  <c r="DF60"/>
  <c r="DC60"/>
  <c r="DE60"/>
  <c r="DG60"/>
  <c r="DD58"/>
  <c r="DF58"/>
  <c r="DC58"/>
  <c r="DE58"/>
  <c r="DG58"/>
  <c r="DD56"/>
  <c r="DF56"/>
  <c r="DC56"/>
  <c r="DE56"/>
  <c r="DG56"/>
  <c r="DD54"/>
  <c r="DF54"/>
  <c r="DC54"/>
  <c r="DE54"/>
  <c r="DG54"/>
  <c r="DD52"/>
  <c r="DF52"/>
  <c r="DC52"/>
  <c r="DE52"/>
  <c r="DG52"/>
  <c r="DD50"/>
  <c r="DF50"/>
  <c r="DC50"/>
  <c r="DE50"/>
  <c r="DG50"/>
  <c r="DD46"/>
  <c r="DF46"/>
  <c r="DC46"/>
  <c r="DE46"/>
  <c r="DG46"/>
  <c r="DD44"/>
  <c r="DF44"/>
  <c r="DC44"/>
  <c r="DE44"/>
  <c r="DG44"/>
  <c r="DD38"/>
  <c r="DF38"/>
  <c r="DC38"/>
  <c r="DE38"/>
  <c r="DG38"/>
  <c r="DC35"/>
  <c r="DE35"/>
  <c r="DG35"/>
  <c r="DD35"/>
  <c r="DF35"/>
  <c r="DC27"/>
  <c r="DE27"/>
  <c r="DG27"/>
  <c r="DD27"/>
  <c r="DF27"/>
  <c r="DC23"/>
  <c r="DE23"/>
  <c r="DG23"/>
  <c r="DD23"/>
  <c r="DF23"/>
  <c r="DC105"/>
  <c r="DE105"/>
  <c r="DG105"/>
  <c r="DD105"/>
  <c r="DF105"/>
  <c r="DC99"/>
  <c r="DE99"/>
  <c r="DG99"/>
  <c r="DD99"/>
  <c r="DF99"/>
  <c r="DC97"/>
  <c r="DE97"/>
  <c r="DG97"/>
  <c r="DD97"/>
  <c r="DF97"/>
  <c r="DC95"/>
  <c r="DE95"/>
  <c r="DG95"/>
  <c r="DD95"/>
  <c r="DF95"/>
  <c r="DD94"/>
  <c r="DF94"/>
  <c r="DC94"/>
  <c r="DE94"/>
  <c r="DG94"/>
  <c r="DD82"/>
  <c r="DF82"/>
  <c r="DC82"/>
  <c r="DE82"/>
  <c r="DG82"/>
  <c r="DD80"/>
  <c r="DF80"/>
  <c r="DC80"/>
  <c r="DE80"/>
  <c r="DG80"/>
  <c r="DD102"/>
  <c r="DF102"/>
  <c r="DC102"/>
  <c r="DE102"/>
  <c r="DG102"/>
  <c r="DD100"/>
  <c r="DF100"/>
  <c r="DC100"/>
  <c r="DE100"/>
  <c r="DG100"/>
  <c r="DC93"/>
  <c r="DE93"/>
  <c r="DG93"/>
  <c r="DD93"/>
  <c r="DF93"/>
  <c r="DC89"/>
  <c r="DE89"/>
  <c r="DG89"/>
  <c r="DD89"/>
  <c r="DF89"/>
  <c r="DD92"/>
  <c r="DF92"/>
  <c r="DC92"/>
  <c r="DE92"/>
  <c r="DG92"/>
  <c r="DD88"/>
  <c r="DF88"/>
  <c r="DC88"/>
  <c r="DE88"/>
  <c r="DG88"/>
  <c r="DC87"/>
  <c r="DE87"/>
  <c r="DG87"/>
  <c r="DD87"/>
  <c r="DF87"/>
  <c r="DC83"/>
  <c r="DE83"/>
  <c r="DG83"/>
  <c r="DD83"/>
  <c r="DF83"/>
  <c r="DC79"/>
  <c r="DE79"/>
  <c r="DG79"/>
  <c r="DD79"/>
  <c r="DF79"/>
  <c r="DD72"/>
  <c r="DF72"/>
  <c r="DC72"/>
  <c r="DE72"/>
  <c r="DG72"/>
  <c r="DD68"/>
  <c r="DF68"/>
  <c r="DC68"/>
  <c r="DE68"/>
  <c r="DG68"/>
  <c r="DD64"/>
  <c r="DF64"/>
  <c r="DC64"/>
  <c r="DE64"/>
  <c r="DG64"/>
  <c r="DC55"/>
  <c r="DE55"/>
  <c r="DG55"/>
  <c r="DD55"/>
  <c r="DF55"/>
  <c r="DD62"/>
  <c r="DF62"/>
  <c r="DC62"/>
  <c r="DE62"/>
  <c r="DG62"/>
  <c r="DD48"/>
  <c r="DF48"/>
  <c r="DC48"/>
  <c r="DE48"/>
  <c r="DG48"/>
  <c r="DD42"/>
  <c r="DF42"/>
  <c r="DC42"/>
  <c r="DE42"/>
  <c r="DG42"/>
  <c r="DD40"/>
  <c r="DF40"/>
  <c r="DC40"/>
  <c r="DE40"/>
  <c r="DG40"/>
  <c r="DC33"/>
  <c r="DE33"/>
  <c r="DG33"/>
  <c r="DD33"/>
  <c r="DF33"/>
  <c r="DC31"/>
  <c r="DE31"/>
  <c r="DG31"/>
  <c r="DD31"/>
  <c r="DF31"/>
  <c r="DC29"/>
  <c r="DE29"/>
  <c r="DG29"/>
  <c r="DD29"/>
  <c r="DF29"/>
  <c r="DC25"/>
  <c r="DE25"/>
  <c r="DG25"/>
  <c r="DD25"/>
  <c r="DF25"/>
  <c r="DC21"/>
  <c r="DE21"/>
  <c r="DG21"/>
  <c r="DD21"/>
  <c r="DF21"/>
  <c r="DD36"/>
  <c r="DF36"/>
  <c r="DC36"/>
  <c r="DE36"/>
  <c r="DG36"/>
  <c r="DD34"/>
  <c r="DF34"/>
  <c r="DC34"/>
  <c r="DE34"/>
  <c r="DG34"/>
  <c r="DD32"/>
  <c r="DF32"/>
  <c r="DC32"/>
  <c r="DE32"/>
  <c r="DG32"/>
  <c r="DD30"/>
  <c r="DF30"/>
  <c r="DC30"/>
  <c r="DE30"/>
  <c r="DG30"/>
  <c r="DD28"/>
  <c r="DF28"/>
  <c r="DC28"/>
  <c r="DE28"/>
  <c r="DG28"/>
  <c r="DD26"/>
  <c r="DF26"/>
  <c r="DC26"/>
  <c r="DE26"/>
  <c r="DG26"/>
  <c r="DD24"/>
  <c r="DF24"/>
  <c r="DC24"/>
  <c r="DE24"/>
  <c r="DG24"/>
  <c r="DD22"/>
  <c r="DF22"/>
  <c r="DC22"/>
  <c r="DE22"/>
  <c r="DG22"/>
  <c r="CW103"/>
  <c r="DM103" s="1"/>
  <c r="CW86"/>
  <c r="DM86" s="1"/>
  <c r="CW84"/>
  <c r="DM84" s="1"/>
  <c r="CW57"/>
  <c r="DM57" s="1"/>
  <c r="CW41"/>
  <c r="DM41" s="1"/>
  <c r="CW17"/>
  <c r="DM17" s="1"/>
  <c r="AV6"/>
  <c r="AV10"/>
  <c r="AV14"/>
  <c r="AV18"/>
  <c r="AG10"/>
  <c r="AL10" s="1"/>
  <c r="AG14"/>
  <c r="AG18"/>
  <c r="AV11"/>
  <c r="AV19"/>
  <c r="AG15"/>
  <c r="AV13"/>
  <c r="AV20"/>
  <c r="AG9"/>
  <c r="AL9" s="1"/>
  <c r="AG17"/>
  <c r="CW78"/>
  <c r="DM78" s="1"/>
  <c r="CW73"/>
  <c r="DM73" s="1"/>
  <c r="CW61"/>
  <c r="DM61" s="1"/>
  <c r="CW59"/>
  <c r="DM59" s="1"/>
  <c r="CW51"/>
  <c r="DM51" s="1"/>
  <c r="CW45"/>
  <c r="DM45" s="1"/>
  <c r="CW39"/>
  <c r="DM39" s="1"/>
  <c r="CW37"/>
  <c r="DM37" s="1"/>
  <c r="AV8"/>
  <c r="AG8"/>
  <c r="AV12"/>
  <c r="AV16"/>
  <c r="AG12"/>
  <c r="AG16"/>
  <c r="AG20"/>
  <c r="AV15"/>
  <c r="AG11"/>
  <c r="AG19"/>
  <c r="AV9"/>
  <c r="AV17"/>
  <c r="AG13"/>
  <c r="AG7"/>
  <c r="AV7"/>
  <c r="BA7" s="1"/>
  <c r="AJ20"/>
  <c r="AJ18"/>
  <c r="AJ16"/>
  <c r="AJ14"/>
  <c r="AJ12"/>
  <c r="DB9"/>
  <c r="DB7"/>
  <c r="CZ8"/>
  <c r="AG6"/>
  <c r="AJ8"/>
  <c r="BN6"/>
  <c r="CZ7"/>
  <c r="AJ10"/>
  <c r="AJ6"/>
  <c r="AY19"/>
  <c r="AY17"/>
  <c r="AY15"/>
  <c r="AY13"/>
  <c r="AY11"/>
  <c r="AY9"/>
  <c r="AY7"/>
  <c r="AY8"/>
  <c r="AY6"/>
  <c r="R8"/>
  <c r="R10"/>
  <c r="R12"/>
  <c r="R14"/>
  <c r="R16"/>
  <c r="R18"/>
  <c r="R20"/>
  <c r="R6"/>
  <c r="R7"/>
  <c r="R9"/>
  <c r="R11"/>
  <c r="R13"/>
  <c r="R15"/>
  <c r="EJ15" s="1"/>
  <c r="K13" i="7" s="1"/>
  <c r="R17" i="5"/>
  <c r="R19"/>
  <c r="CX20"/>
  <c r="DP20" s="1"/>
  <c r="CX18"/>
  <c r="DP18" s="1"/>
  <c r="CX16"/>
  <c r="DP16" s="1"/>
  <c r="CX14"/>
  <c r="DP14" s="1"/>
  <c r="CX12"/>
  <c r="DP12" s="1"/>
  <c r="U16"/>
  <c r="U14"/>
  <c r="U12"/>
  <c r="U10"/>
  <c r="U8"/>
  <c r="U20"/>
  <c r="U18"/>
  <c r="U9"/>
  <c r="U7"/>
  <c r="M69" i="7"/>
  <c r="EK34" i="5" l="1"/>
  <c r="EL34" s="1"/>
  <c r="W14"/>
  <c r="AL8"/>
  <c r="EK27"/>
  <c r="EL27" s="1"/>
  <c r="CE8"/>
  <c r="L11" i="9"/>
  <c r="P11" s="1"/>
  <c r="W9" i="5"/>
  <c r="AL6"/>
  <c r="EK79"/>
  <c r="EL79" s="1"/>
  <c r="CE9"/>
  <c r="W6"/>
  <c r="X6" s="1"/>
  <c r="CW6" s="1"/>
  <c r="BP9"/>
  <c r="BQ9" s="1"/>
  <c r="CZ9" s="1"/>
  <c r="CT8"/>
  <c r="CU8" s="1"/>
  <c r="DB8" s="1"/>
  <c r="W11"/>
  <c r="X11" s="1"/>
  <c r="AL13"/>
  <c r="AM13" s="1"/>
  <c r="CX13" s="1"/>
  <c r="W7"/>
  <c r="W8"/>
  <c r="BA9"/>
  <c r="W12"/>
  <c r="BA8"/>
  <c r="BB8" s="1"/>
  <c r="CY8" s="1"/>
  <c r="BA13"/>
  <c r="EK33"/>
  <c r="EL33" s="1"/>
  <c r="EO33" s="1"/>
  <c r="P31" i="7" s="1"/>
  <c r="EK78" i="5"/>
  <c r="EL78" s="1"/>
  <c r="CE10"/>
  <c r="W13"/>
  <c r="X13" s="1"/>
  <c r="CW13" s="1"/>
  <c r="AL7"/>
  <c r="AM7" s="1"/>
  <c r="CX7" s="1"/>
  <c r="BA6"/>
  <c r="CF13"/>
  <c r="DA13" s="1"/>
  <c r="CF10"/>
  <c r="DA10" s="1"/>
  <c r="DY10" s="1"/>
  <c r="EA10" s="1"/>
  <c r="BP6"/>
  <c r="CE6"/>
  <c r="CF6" s="1"/>
  <c r="DA6" s="1"/>
  <c r="EK53"/>
  <c r="EL53" s="1"/>
  <c r="EK73"/>
  <c r="EL73" s="1"/>
  <c r="EO73" s="1"/>
  <c r="P71" i="7" s="1"/>
  <c r="DQ12" i="5"/>
  <c r="DR12"/>
  <c r="DQ20"/>
  <c r="DR20"/>
  <c r="DO37"/>
  <c r="DN37"/>
  <c r="DO45"/>
  <c r="DN45"/>
  <c r="DO59"/>
  <c r="DN59"/>
  <c r="DO73"/>
  <c r="DN73"/>
  <c r="DO17"/>
  <c r="DN17"/>
  <c r="DO57"/>
  <c r="DN57"/>
  <c r="DO86"/>
  <c r="DN86"/>
  <c r="J44" i="7"/>
  <c r="EM46" i="5"/>
  <c r="J47" i="7"/>
  <c r="EM49" i="5"/>
  <c r="DQ16"/>
  <c r="DR16"/>
  <c r="DQ14"/>
  <c r="DR14"/>
  <c r="DQ18"/>
  <c r="DR18"/>
  <c r="DO39"/>
  <c r="DN39"/>
  <c r="DO51"/>
  <c r="DN51"/>
  <c r="DO61"/>
  <c r="DN61"/>
  <c r="DO78"/>
  <c r="DN78"/>
  <c r="DO41"/>
  <c r="DN41"/>
  <c r="DO84"/>
  <c r="DN84"/>
  <c r="DO103"/>
  <c r="DN103"/>
  <c r="J46" i="7"/>
  <c r="EM48" i="5"/>
  <c r="J42" i="7"/>
  <c r="EM44" i="5"/>
  <c r="J41" i="7"/>
  <c r="EM43" i="5"/>
  <c r="J43" i="7"/>
  <c r="EM45" i="5"/>
  <c r="J45" i="7"/>
  <c r="EM47" i="5"/>
  <c r="DT12"/>
  <c r="DU12"/>
  <c r="EO71"/>
  <c r="P69" i="7" s="1"/>
  <c r="EO75" i="5"/>
  <c r="P73" i="7" s="1"/>
  <c r="EO79" i="5"/>
  <c r="P77" i="7" s="1"/>
  <c r="EG21" i="5"/>
  <c r="O19" i="7" s="1"/>
  <c r="EH25" i="5"/>
  <c r="EF29"/>
  <c r="EO53"/>
  <c r="P51" i="7" s="1"/>
  <c r="EO27" i="5"/>
  <c r="P25" i="7" s="1"/>
  <c r="EO34" i="5"/>
  <c r="P32" i="7" s="1"/>
  <c r="EO78" i="5"/>
  <c r="P76" i="7" s="1"/>
  <c r="EE89" i="5"/>
  <c r="EG93"/>
  <c r="O91" i="7" s="1"/>
  <c r="EK25" i="5"/>
  <c r="EL25" s="1"/>
  <c r="EK61"/>
  <c r="EL61" s="1"/>
  <c r="EK65"/>
  <c r="EL65" s="1"/>
  <c r="M63" i="7" s="1"/>
  <c r="EK89" i="5"/>
  <c r="EL89" s="1"/>
  <c r="EK21"/>
  <c r="EL21" s="1"/>
  <c r="EK28"/>
  <c r="EL28" s="1"/>
  <c r="EH21"/>
  <c r="EF25"/>
  <c r="EH29"/>
  <c r="EF33"/>
  <c r="CU6"/>
  <c r="DB6" s="1"/>
  <c r="N14" i="9"/>
  <c r="Q14" s="1"/>
  <c r="EK16" i="5"/>
  <c r="EL16" s="1"/>
  <c r="L10" i="9"/>
  <c r="P10" s="1"/>
  <c r="EK29" i="5"/>
  <c r="EL29" s="1"/>
  <c r="EK57"/>
  <c r="EL57" s="1"/>
  <c r="EK69"/>
  <c r="EL69" s="1"/>
  <c r="EK81"/>
  <c r="EL81" s="1"/>
  <c r="EK41"/>
  <c r="EL41" s="1"/>
  <c r="EK68"/>
  <c r="EL68" s="1"/>
  <c r="EK88"/>
  <c r="EL88" s="1"/>
  <c r="EK100"/>
  <c r="EL100" s="1"/>
  <c r="EK77"/>
  <c r="EL77" s="1"/>
  <c r="M75" i="7" s="1"/>
  <c r="G12" i="9"/>
  <c r="G15" s="1"/>
  <c r="G16" s="1"/>
  <c r="G17" s="1"/>
  <c r="EK103" i="5"/>
  <c r="EL103" s="1"/>
  <c r="EK30"/>
  <c r="EL30" s="1"/>
  <c r="BB9"/>
  <c r="BN111" i="7"/>
  <c r="G22" i="6"/>
  <c r="BM111" i="7"/>
  <c r="F22" i="6"/>
  <c r="X9" i="5"/>
  <c r="CW9" s="1"/>
  <c r="BK12"/>
  <c r="L12" i="9" s="1"/>
  <c r="P12" s="1"/>
  <c r="F15"/>
  <c r="F16" s="1"/>
  <c r="F17" s="1"/>
  <c r="BZ12" i="5"/>
  <c r="L13" i="9" s="1"/>
  <c r="P13" s="1"/>
  <c r="BL111" i="7"/>
  <c r="E22" i="6"/>
  <c r="BS111" i="7"/>
  <c r="L22" i="6"/>
  <c r="BR111" i="7"/>
  <c r="K22" i="6"/>
  <c r="X14" i="5"/>
  <c r="CW14" s="1"/>
  <c r="BB7"/>
  <c r="AM10"/>
  <c r="X7"/>
  <c r="X8"/>
  <c r="AM8"/>
  <c r="CF8"/>
  <c r="DA8" s="1"/>
  <c r="EK22"/>
  <c r="EL22" s="1"/>
  <c r="EH31"/>
  <c r="EK51"/>
  <c r="EL51" s="1"/>
  <c r="EK55"/>
  <c r="EL55" s="1"/>
  <c r="EK59"/>
  <c r="EL59" s="1"/>
  <c r="EK74"/>
  <c r="EL74" s="1"/>
  <c r="EK95"/>
  <c r="EL95" s="1"/>
  <c r="EK31"/>
  <c r="EL31" s="1"/>
  <c r="EK87"/>
  <c r="EL87" s="1"/>
  <c r="EK50"/>
  <c r="EL50" s="1"/>
  <c r="CO12"/>
  <c r="L14" i="9" s="1"/>
  <c r="P14" s="1"/>
  <c r="CF7" i="5"/>
  <c r="DA7" s="1"/>
  <c r="CF9"/>
  <c r="DA9" s="1"/>
  <c r="CY7"/>
  <c r="M76" i="7"/>
  <c r="EE21" i="5"/>
  <c r="EE29"/>
  <c r="EG25"/>
  <c r="O23" i="7" s="1"/>
  <c r="EG33" i="5"/>
  <c r="O31" i="7" s="1"/>
  <c r="EK70" i="5"/>
  <c r="EL70" s="1"/>
  <c r="EK58"/>
  <c r="EL58" s="1"/>
  <c r="EK63"/>
  <c r="EL63" s="1"/>
  <c r="EK67"/>
  <c r="EL67" s="1"/>
  <c r="EK86"/>
  <c r="EL86" s="1"/>
  <c r="EK91"/>
  <c r="EL91" s="1"/>
  <c r="EK99"/>
  <c r="EL99" s="1"/>
  <c r="EK23"/>
  <c r="EL23" s="1"/>
  <c r="EK35"/>
  <c r="EL35" s="1"/>
  <c r="EK39"/>
  <c r="EL39" s="1"/>
  <c r="EK38"/>
  <c r="EL38" s="1"/>
  <c r="EK83"/>
  <c r="EL83" s="1"/>
  <c r="EK26"/>
  <c r="EL26" s="1"/>
  <c r="EK42"/>
  <c r="EL42" s="1"/>
  <c r="EK54"/>
  <c r="EL54" s="1"/>
  <c r="AM9"/>
  <c r="CX9" s="1"/>
  <c r="L9" i="9"/>
  <c r="P9" s="1"/>
  <c r="BB13" i="5"/>
  <c r="CY13" s="1"/>
  <c r="EG31"/>
  <c r="O29" i="7" s="1"/>
  <c r="EK84" i="5"/>
  <c r="EL84" s="1"/>
  <c r="EK40"/>
  <c r="EL40" s="1"/>
  <c r="EK60"/>
  <c r="EL60" s="1"/>
  <c r="EK105"/>
  <c r="EL105" s="1"/>
  <c r="EK97"/>
  <c r="EL97" s="1"/>
  <c r="EK80"/>
  <c r="EL80" s="1"/>
  <c r="EK85"/>
  <c r="EL85" s="1"/>
  <c r="EK98"/>
  <c r="EL98" s="1"/>
  <c r="EK62"/>
  <c r="EL62" s="1"/>
  <c r="EK66"/>
  <c r="EL66" s="1"/>
  <c r="EK94"/>
  <c r="EL94" s="1"/>
  <c r="EN105"/>
  <c r="N103" i="7" s="1"/>
  <c r="L103"/>
  <c r="EK96" i="5"/>
  <c r="EL96" s="1"/>
  <c r="K94" i="7"/>
  <c r="EK92" i="5"/>
  <c r="EL92" s="1"/>
  <c r="K90" i="7"/>
  <c r="EK56" i="5"/>
  <c r="EL56" s="1"/>
  <c r="K54" i="7"/>
  <c r="EK52" i="5"/>
  <c r="EL52" s="1"/>
  <c r="K50" i="7"/>
  <c r="EK36" i="5"/>
  <c r="EL36" s="1"/>
  <c r="K34" i="7"/>
  <c r="EK32" i="5"/>
  <c r="EL32" s="1"/>
  <c r="K30" i="7"/>
  <c r="EK24" i="5"/>
  <c r="EL24" s="1"/>
  <c r="K22" i="7"/>
  <c r="EK101" i="5"/>
  <c r="EL101" s="1"/>
  <c r="K99" i="7"/>
  <c r="EK37" i="5"/>
  <c r="EL37" s="1"/>
  <c r="K35" i="7"/>
  <c r="EN104" i="5"/>
  <c r="N102" i="7" s="1"/>
  <c r="L102"/>
  <c r="EN100" i="5"/>
  <c r="N98" i="7" s="1"/>
  <c r="L98"/>
  <c r="EN96" i="5"/>
  <c r="N94" i="7" s="1"/>
  <c r="L94"/>
  <c r="EN92" i="5"/>
  <c r="N90" i="7" s="1"/>
  <c r="L90"/>
  <c r="EN88" i="5"/>
  <c r="N86" i="7" s="1"/>
  <c r="L86"/>
  <c r="EN84" i="5"/>
  <c r="N82" i="7" s="1"/>
  <c r="L82"/>
  <c r="EN80" i="5"/>
  <c r="N78" i="7" s="1"/>
  <c r="L78"/>
  <c r="EN76" i="5"/>
  <c r="N74" i="7" s="1"/>
  <c r="L74"/>
  <c r="EN72" i="5"/>
  <c r="N70" i="7" s="1"/>
  <c r="L70"/>
  <c r="EN68" i="5"/>
  <c r="N66" i="7" s="1"/>
  <c r="L66"/>
  <c r="EN64" i="5"/>
  <c r="N62" i="7" s="1"/>
  <c r="L62"/>
  <c r="EN60" i="5"/>
  <c r="N58" i="7" s="1"/>
  <c r="L58"/>
  <c r="EN56" i="5"/>
  <c r="N54" i="7" s="1"/>
  <c r="L54"/>
  <c r="EN52" i="5"/>
  <c r="N50" i="7" s="1"/>
  <c r="L50"/>
  <c r="EN40" i="5"/>
  <c r="N38" i="7" s="1"/>
  <c r="L38"/>
  <c r="EN36" i="5"/>
  <c r="N34" i="7" s="1"/>
  <c r="L34"/>
  <c r="EN32" i="5"/>
  <c r="N30" i="7" s="1"/>
  <c r="L30"/>
  <c r="EN28" i="5"/>
  <c r="N26" i="7" s="1"/>
  <c r="L26"/>
  <c r="EN24" i="5"/>
  <c r="N22" i="7" s="1"/>
  <c r="L22"/>
  <c r="EN20" i="5"/>
  <c r="N18" i="7" s="1"/>
  <c r="L18"/>
  <c r="EN16" i="5"/>
  <c r="N14" i="7" s="1"/>
  <c r="L14"/>
  <c r="EN12" i="5"/>
  <c r="N10" i="7" s="1"/>
  <c r="L10"/>
  <c r="EN101" i="5"/>
  <c r="N99" i="7" s="1"/>
  <c r="L99"/>
  <c r="EN97" i="5"/>
  <c r="N95" i="7" s="1"/>
  <c r="L95"/>
  <c r="EN93" i="5"/>
  <c r="N91" i="7" s="1"/>
  <c r="L91"/>
  <c r="EN89" i="5"/>
  <c r="N87" i="7" s="1"/>
  <c r="L87"/>
  <c r="EN85" i="5"/>
  <c r="N83" i="7" s="1"/>
  <c r="L83"/>
  <c r="EN81" i="5"/>
  <c r="N79" i="7" s="1"/>
  <c r="L79"/>
  <c r="EN77" i="5"/>
  <c r="N75" i="7" s="1"/>
  <c r="L75"/>
  <c r="EN73" i="5"/>
  <c r="N71" i="7" s="1"/>
  <c r="L71"/>
  <c r="EN69" i="5"/>
  <c r="N67" i="7" s="1"/>
  <c r="L67"/>
  <c r="EN65" i="5"/>
  <c r="N63" i="7" s="1"/>
  <c r="L63"/>
  <c r="EN61" i="5"/>
  <c r="N59" i="7" s="1"/>
  <c r="L59"/>
  <c r="EN57" i="5"/>
  <c r="N55" i="7" s="1"/>
  <c r="L55"/>
  <c r="EN53" i="5"/>
  <c r="N51" i="7" s="1"/>
  <c r="L51"/>
  <c r="EN41" i="5"/>
  <c r="N39" i="7" s="1"/>
  <c r="L39"/>
  <c r="EN37" i="5"/>
  <c r="N35" i="7" s="1"/>
  <c r="L35"/>
  <c r="EN33" i="5"/>
  <c r="N31" i="7" s="1"/>
  <c r="L31"/>
  <c r="EN29" i="5"/>
  <c r="N27" i="7" s="1"/>
  <c r="L27"/>
  <c r="EN25" i="5"/>
  <c r="N23" i="7" s="1"/>
  <c r="L23"/>
  <c r="EN21" i="5"/>
  <c r="N19" i="7" s="1"/>
  <c r="L19"/>
  <c r="EN17" i="5"/>
  <c r="N15" i="7" s="1"/>
  <c r="L15"/>
  <c r="EN102" i="5"/>
  <c r="N100" i="7" s="1"/>
  <c r="L100"/>
  <c r="EN98" i="5"/>
  <c r="N96" i="7" s="1"/>
  <c r="L96"/>
  <c r="EN94" i="5"/>
  <c r="N92" i="7" s="1"/>
  <c r="L92"/>
  <c r="EN90" i="5"/>
  <c r="N88" i="7" s="1"/>
  <c r="L88"/>
  <c r="EN86" i="5"/>
  <c r="N84" i="7" s="1"/>
  <c r="L84"/>
  <c r="EN82" i="5"/>
  <c r="N80" i="7" s="1"/>
  <c r="L80"/>
  <c r="EN78" i="5"/>
  <c r="N76" i="7" s="1"/>
  <c r="L76"/>
  <c r="EN74" i="5"/>
  <c r="N72" i="7" s="1"/>
  <c r="L72"/>
  <c r="EN70" i="5"/>
  <c r="N68" i="7" s="1"/>
  <c r="L68"/>
  <c r="EN66" i="5"/>
  <c r="N64" i="7" s="1"/>
  <c r="L64"/>
  <c r="EN62" i="5"/>
  <c r="N60" i="7" s="1"/>
  <c r="L60"/>
  <c r="EN58" i="5"/>
  <c r="N56" i="7" s="1"/>
  <c r="L56"/>
  <c r="EN54" i="5"/>
  <c r="N52" i="7" s="1"/>
  <c r="L52"/>
  <c r="EN50" i="5"/>
  <c r="N48" i="7" s="1"/>
  <c r="L48"/>
  <c r="EN42" i="5"/>
  <c r="N40" i="7" s="1"/>
  <c r="L40"/>
  <c r="EN38" i="5"/>
  <c r="N36" i="7" s="1"/>
  <c r="L36"/>
  <c r="EN34" i="5"/>
  <c r="N32" i="7" s="1"/>
  <c r="L32"/>
  <c r="EN30" i="5"/>
  <c r="N28" i="7" s="1"/>
  <c r="L28"/>
  <c r="EN26" i="5"/>
  <c r="N24" i="7" s="1"/>
  <c r="L24"/>
  <c r="EN22" i="5"/>
  <c r="N20" i="7" s="1"/>
  <c r="L20"/>
  <c r="EN18" i="5"/>
  <c r="N16" i="7" s="1"/>
  <c r="L16"/>
  <c r="EN14" i="5"/>
  <c r="N12" i="7" s="1"/>
  <c r="L12"/>
  <c r="EN10" i="5"/>
  <c r="N8" i="7" s="1"/>
  <c r="L8"/>
  <c r="EN103" i="5"/>
  <c r="N101" i="7" s="1"/>
  <c r="L101"/>
  <c r="EN99" i="5"/>
  <c r="N97" i="7" s="1"/>
  <c r="L97"/>
  <c r="EN95" i="5"/>
  <c r="N93" i="7" s="1"/>
  <c r="L93"/>
  <c r="EN91" i="5"/>
  <c r="N89" i="7" s="1"/>
  <c r="L89"/>
  <c r="EN87" i="5"/>
  <c r="N85" i="7" s="1"/>
  <c r="L85"/>
  <c r="EN83" i="5"/>
  <c r="N81" i="7" s="1"/>
  <c r="L81"/>
  <c r="EN79" i="5"/>
  <c r="N77" i="7" s="1"/>
  <c r="L77"/>
  <c r="EN75" i="5"/>
  <c r="N73" i="7" s="1"/>
  <c r="L73"/>
  <c r="EN71" i="5"/>
  <c r="N69" i="7" s="1"/>
  <c r="L69"/>
  <c r="EN67" i="5"/>
  <c r="N65" i="7" s="1"/>
  <c r="L65"/>
  <c r="EN63" i="5"/>
  <c r="N61" i="7" s="1"/>
  <c r="L61"/>
  <c r="EN59" i="5"/>
  <c r="N57" i="7" s="1"/>
  <c r="L57"/>
  <c r="EN55" i="5"/>
  <c r="N53" i="7" s="1"/>
  <c r="L53"/>
  <c r="EN51" i="5"/>
  <c r="N49" i="7" s="1"/>
  <c r="L49"/>
  <c r="EN39" i="5"/>
  <c r="N37" i="7" s="1"/>
  <c r="L37"/>
  <c r="EN35" i="5"/>
  <c r="N33" i="7" s="1"/>
  <c r="L33"/>
  <c r="EN31" i="5"/>
  <c r="N29" i="7" s="1"/>
  <c r="L29"/>
  <c r="EN27" i="5"/>
  <c r="N25" i="7" s="1"/>
  <c r="L25"/>
  <c r="EN23" i="5"/>
  <c r="N21" i="7" s="1"/>
  <c r="L21"/>
  <c r="EN19" i="5"/>
  <c r="N17" i="7" s="1"/>
  <c r="L17"/>
  <c r="EN15" i="5"/>
  <c r="N13" i="7" s="1"/>
  <c r="L13"/>
  <c r="EN11" i="5"/>
  <c r="N9" i="7" s="1"/>
  <c r="L9"/>
  <c r="EK64" i="5"/>
  <c r="EL64" s="1"/>
  <c r="EK104"/>
  <c r="EL104" s="1"/>
  <c r="EK72"/>
  <c r="EL72" s="1"/>
  <c r="EK76"/>
  <c r="EL76" s="1"/>
  <c r="EK93"/>
  <c r="EL93" s="1"/>
  <c r="EK82"/>
  <c r="EL82" s="1"/>
  <c r="EK90"/>
  <c r="EL90" s="1"/>
  <c r="EK102"/>
  <c r="EL102" s="1"/>
  <c r="EJ46"/>
  <c r="EJ49"/>
  <c r="EJ48"/>
  <c r="EJ44"/>
  <c r="EJ43"/>
  <c r="EJ45"/>
  <c r="EJ47"/>
  <c r="CX10"/>
  <c r="DP10" s="1"/>
  <c r="EK19"/>
  <c r="EL19" s="1"/>
  <c r="EK15"/>
  <c r="EL15" s="1"/>
  <c r="EK11"/>
  <c r="EL11" s="1"/>
  <c r="EK20"/>
  <c r="EL20" s="1"/>
  <c r="EK12"/>
  <c r="EL12" s="1"/>
  <c r="EE31"/>
  <c r="EE91"/>
  <c r="EF91"/>
  <c r="EH91"/>
  <c r="EG91"/>
  <c r="O89" i="7" s="1"/>
  <c r="EE81" i="5"/>
  <c r="EF81"/>
  <c r="EH81"/>
  <c r="EG81"/>
  <c r="O79" i="7" s="1"/>
  <c r="EE75" i="5"/>
  <c r="EF75"/>
  <c r="EH75"/>
  <c r="EG75"/>
  <c r="O73" i="7" s="1"/>
  <c r="EE69" i="5"/>
  <c r="EF69"/>
  <c r="EH69"/>
  <c r="EG69"/>
  <c r="O67" i="7" s="1"/>
  <c r="EE65" i="5"/>
  <c r="EF65"/>
  <c r="EH65"/>
  <c r="EG65"/>
  <c r="O63" i="7" s="1"/>
  <c r="EE53" i="5"/>
  <c r="EF53"/>
  <c r="EH53"/>
  <c r="EG53"/>
  <c r="O51" i="7" s="1"/>
  <c r="EE47" i="5"/>
  <c r="EF47"/>
  <c r="EH47"/>
  <c r="EG47"/>
  <c r="O45" i="7" s="1"/>
  <c r="EE35" i="5"/>
  <c r="EF35"/>
  <c r="EH35"/>
  <c r="EG35"/>
  <c r="O33" i="7" s="1"/>
  <c r="EE23" i="5"/>
  <c r="EF23"/>
  <c r="EH23"/>
  <c r="EG23"/>
  <c r="O21" i="7" s="1"/>
  <c r="EE104" i="5"/>
  <c r="EF104"/>
  <c r="EG104"/>
  <c r="O102" i="7" s="1"/>
  <c r="EH104" i="5"/>
  <c r="EE100"/>
  <c r="EF100"/>
  <c r="EG100"/>
  <c r="O98" i="7" s="1"/>
  <c r="EH100" i="5"/>
  <c r="EE96"/>
  <c r="EF96"/>
  <c r="EG96"/>
  <c r="O94" i="7" s="1"/>
  <c r="EH96" i="5"/>
  <c r="EE92"/>
  <c r="EF92"/>
  <c r="EG92"/>
  <c r="O90" i="7" s="1"/>
  <c r="EH92" i="5"/>
  <c r="EE88"/>
  <c r="EF88"/>
  <c r="EG88"/>
  <c r="O86" i="7" s="1"/>
  <c r="EH88" i="5"/>
  <c r="EE80"/>
  <c r="EF80"/>
  <c r="EG80"/>
  <c r="O78" i="7" s="1"/>
  <c r="EH80" i="5"/>
  <c r="EE74"/>
  <c r="EF74"/>
  <c r="EG74"/>
  <c r="O72" i="7" s="1"/>
  <c r="EH74" i="5"/>
  <c r="EE70"/>
  <c r="EF70"/>
  <c r="EG70"/>
  <c r="O68" i="7" s="1"/>
  <c r="EH70" i="5"/>
  <c r="EE66"/>
  <c r="EF66"/>
  <c r="EG66"/>
  <c r="O64" i="7" s="1"/>
  <c r="EH66" i="5"/>
  <c r="EE62"/>
  <c r="EF62"/>
  <c r="EG62"/>
  <c r="O60" i="7" s="1"/>
  <c r="EH62" i="5"/>
  <c r="EE58"/>
  <c r="EF58"/>
  <c r="EG58"/>
  <c r="O56" i="7" s="1"/>
  <c r="EH58" i="5"/>
  <c r="EE54"/>
  <c r="EF54"/>
  <c r="EG54"/>
  <c r="O52" i="7" s="1"/>
  <c r="EH54" i="5"/>
  <c r="EE50"/>
  <c r="EF50"/>
  <c r="EG50"/>
  <c r="O48" i="7" s="1"/>
  <c r="EH50" i="5"/>
  <c r="EE46"/>
  <c r="EF46"/>
  <c r="EG46"/>
  <c r="O44" i="7" s="1"/>
  <c r="EH46" i="5"/>
  <c r="EE42"/>
  <c r="EF42"/>
  <c r="EG42"/>
  <c r="O40" i="7" s="1"/>
  <c r="EH42" i="5"/>
  <c r="EE38"/>
  <c r="EF38"/>
  <c r="EG38"/>
  <c r="O36" i="7" s="1"/>
  <c r="EH38" i="5"/>
  <c r="EE34"/>
  <c r="EF34"/>
  <c r="EG34"/>
  <c r="O32" i="7" s="1"/>
  <c r="EH34" i="5"/>
  <c r="EE30"/>
  <c r="EF30"/>
  <c r="EG30"/>
  <c r="O28" i="7" s="1"/>
  <c r="EH30" i="5"/>
  <c r="EE26"/>
  <c r="EF26"/>
  <c r="EG26"/>
  <c r="O24" i="7" s="1"/>
  <c r="EH26" i="5"/>
  <c r="EE22"/>
  <c r="EF22"/>
  <c r="EG22"/>
  <c r="O20" i="7" s="1"/>
  <c r="EH22" i="5"/>
  <c r="EF18"/>
  <c r="EG18"/>
  <c r="O16" i="7" s="1"/>
  <c r="EH18" i="5"/>
  <c r="EE102"/>
  <c r="EF102"/>
  <c r="EG102"/>
  <c r="O100" i="7" s="1"/>
  <c r="EH102" i="5"/>
  <c r="EE98"/>
  <c r="EF98"/>
  <c r="EG98"/>
  <c r="O96" i="7" s="1"/>
  <c r="EH98" i="5"/>
  <c r="EE94"/>
  <c r="EF94"/>
  <c r="EG94"/>
  <c r="O92" i="7" s="1"/>
  <c r="EH94" i="5"/>
  <c r="EE90"/>
  <c r="EF90"/>
  <c r="EG90"/>
  <c r="O88" i="7" s="1"/>
  <c r="EH90" i="5"/>
  <c r="EE82"/>
  <c r="EF82"/>
  <c r="EG82"/>
  <c r="O80" i="7" s="1"/>
  <c r="EH82" i="5"/>
  <c r="EE76"/>
  <c r="EF76"/>
  <c r="EG76"/>
  <c r="O74" i="7" s="1"/>
  <c r="EH76" i="5"/>
  <c r="EE72"/>
  <c r="EF72"/>
  <c r="EG72"/>
  <c r="O70" i="7" s="1"/>
  <c r="EH72" i="5"/>
  <c r="EE68"/>
  <c r="EF68"/>
  <c r="EG68"/>
  <c r="O66" i="7" s="1"/>
  <c r="EH68" i="5"/>
  <c r="EE64"/>
  <c r="EF64"/>
  <c r="EG64"/>
  <c r="O62" i="7" s="1"/>
  <c r="EH64" i="5"/>
  <c r="EE60"/>
  <c r="EF60"/>
  <c r="EG60"/>
  <c r="O58" i="7" s="1"/>
  <c r="EH60" i="5"/>
  <c r="EE56"/>
  <c r="EF56"/>
  <c r="EG56"/>
  <c r="O54" i="7" s="1"/>
  <c r="EH56" i="5"/>
  <c r="EE52"/>
  <c r="EF52"/>
  <c r="EG52"/>
  <c r="O50" i="7" s="1"/>
  <c r="EH52" i="5"/>
  <c r="EE48"/>
  <c r="EF48"/>
  <c r="EG48"/>
  <c r="O46" i="7" s="1"/>
  <c r="EH48" i="5"/>
  <c r="EE44"/>
  <c r="EF44"/>
  <c r="EG44"/>
  <c r="O42" i="7" s="1"/>
  <c r="EH44" i="5"/>
  <c r="EE40"/>
  <c r="EF40"/>
  <c r="EG40"/>
  <c r="O38" i="7" s="1"/>
  <c r="EH40" i="5"/>
  <c r="EE36"/>
  <c r="EF36"/>
  <c r="EG36"/>
  <c r="O34" i="7" s="1"/>
  <c r="EH36" i="5"/>
  <c r="EE32"/>
  <c r="EF32"/>
  <c r="EG32"/>
  <c r="O30" i="7" s="1"/>
  <c r="EH32" i="5"/>
  <c r="EE28"/>
  <c r="EF28"/>
  <c r="EG28"/>
  <c r="O26" i="7" s="1"/>
  <c r="EH28" i="5"/>
  <c r="EE24"/>
  <c r="EF24"/>
  <c r="EG24"/>
  <c r="O22" i="7" s="1"/>
  <c r="EH24" i="5"/>
  <c r="EF20"/>
  <c r="EG20"/>
  <c r="O18" i="7" s="1"/>
  <c r="EH20" i="5"/>
  <c r="EF16"/>
  <c r="EG16"/>
  <c r="O14" i="7" s="1"/>
  <c r="EH16" i="5"/>
  <c r="EE101"/>
  <c r="EF101"/>
  <c r="EH101"/>
  <c r="EG101"/>
  <c r="O99" i="7" s="1"/>
  <c r="EE85" i="5"/>
  <c r="EF85"/>
  <c r="EH85"/>
  <c r="EG85"/>
  <c r="O83" i="7" s="1"/>
  <c r="EE77" i="5"/>
  <c r="EF77"/>
  <c r="EH77"/>
  <c r="EG77"/>
  <c r="O75" i="7" s="1"/>
  <c r="EE71" i="5"/>
  <c r="EF71"/>
  <c r="EH71"/>
  <c r="EG71"/>
  <c r="O69" i="7" s="1"/>
  <c r="EE67" i="5"/>
  <c r="EF67"/>
  <c r="EH67"/>
  <c r="EG67"/>
  <c r="O65" i="7" s="1"/>
  <c r="EE63" i="5"/>
  <c r="EF63"/>
  <c r="EH63"/>
  <c r="EG63"/>
  <c r="O61" i="7" s="1"/>
  <c r="EE49" i="5"/>
  <c r="EF49"/>
  <c r="EH49"/>
  <c r="EG49"/>
  <c r="O47" i="7" s="1"/>
  <c r="EE43" i="5"/>
  <c r="EF43"/>
  <c r="EH43"/>
  <c r="EG43"/>
  <c r="O41" i="7" s="1"/>
  <c r="EE27" i="5"/>
  <c r="EF27"/>
  <c r="EH27"/>
  <c r="EG27"/>
  <c r="O25" i="7" s="1"/>
  <c r="CW8" i="5"/>
  <c r="EK17"/>
  <c r="EL17" s="1"/>
  <c r="EK18"/>
  <c r="EL18" s="1"/>
  <c r="EK14"/>
  <c r="EL14" s="1"/>
  <c r="EK10"/>
  <c r="EL10" s="1"/>
  <c r="EE20"/>
  <c r="EE16"/>
  <c r="EE18"/>
  <c r="DC39"/>
  <c r="DE39"/>
  <c r="DG39"/>
  <c r="DD39"/>
  <c r="DF39"/>
  <c r="DC51"/>
  <c r="DE51"/>
  <c r="DG51"/>
  <c r="DD51"/>
  <c r="DF51"/>
  <c r="DC61"/>
  <c r="DE61"/>
  <c r="DG61"/>
  <c r="DD61"/>
  <c r="DF61"/>
  <c r="DD78"/>
  <c r="DF78"/>
  <c r="DC78"/>
  <c r="DE78"/>
  <c r="DG78"/>
  <c r="DC41"/>
  <c r="DE41"/>
  <c r="DG41"/>
  <c r="DD41"/>
  <c r="DF41"/>
  <c r="DD84"/>
  <c r="DF84"/>
  <c r="DC84"/>
  <c r="DE84"/>
  <c r="DG84"/>
  <c r="DC103"/>
  <c r="DE103"/>
  <c r="DG103"/>
  <c r="DD103"/>
  <c r="DF103"/>
  <c r="DE10"/>
  <c r="DF10"/>
  <c r="DE18"/>
  <c r="DF18"/>
  <c r="DE16"/>
  <c r="DF16"/>
  <c r="DG20"/>
  <c r="DC20"/>
  <c r="DD20"/>
  <c r="DC37"/>
  <c r="DE37"/>
  <c r="DG37"/>
  <c r="DD37"/>
  <c r="DF37"/>
  <c r="DC45"/>
  <c r="DE45"/>
  <c r="DG45"/>
  <c r="DD45"/>
  <c r="DF45"/>
  <c r="DC59"/>
  <c r="DE59"/>
  <c r="DG59"/>
  <c r="DD59"/>
  <c r="DF59"/>
  <c r="DC73"/>
  <c r="DE73"/>
  <c r="DG73"/>
  <c r="DD73"/>
  <c r="DF73"/>
  <c r="DC57"/>
  <c r="DE57"/>
  <c r="DG57"/>
  <c r="DD57"/>
  <c r="DF57"/>
  <c r="DD86"/>
  <c r="DF86"/>
  <c r="DC86"/>
  <c r="DE86"/>
  <c r="DG86"/>
  <c r="DG10"/>
  <c r="DC10"/>
  <c r="DD10"/>
  <c r="DG18"/>
  <c r="DC18"/>
  <c r="DD18"/>
  <c r="DG16"/>
  <c r="DC16"/>
  <c r="DD16"/>
  <c r="DE20"/>
  <c r="DF20"/>
  <c r="CX11"/>
  <c r="DP11" s="1"/>
  <c r="CX15"/>
  <c r="DP15" s="1"/>
  <c r="CX19"/>
  <c r="DP19" s="1"/>
  <c r="CX8"/>
  <c r="CX17"/>
  <c r="DP17" s="1"/>
  <c r="CY9"/>
  <c r="CW7"/>
  <c r="M38" i="7"/>
  <c r="M95"/>
  <c r="M96"/>
  <c r="DM14" i="5" l="1"/>
  <c r="DD14"/>
  <c r="DC14"/>
  <c r="DG14"/>
  <c r="DF14"/>
  <c r="DE14"/>
  <c r="DZ10"/>
  <c r="DQ19"/>
  <c r="DR19"/>
  <c r="DQ17"/>
  <c r="DR17"/>
  <c r="DQ15"/>
  <c r="DR15"/>
  <c r="DQ10"/>
  <c r="DR10"/>
  <c r="EO99"/>
  <c r="P97" i="7" s="1"/>
  <c r="DQ11" i="5"/>
  <c r="DR11"/>
  <c r="DO14"/>
  <c r="DN14"/>
  <c r="EO39"/>
  <c r="P37" i="7" s="1"/>
  <c r="EO41" i="5"/>
  <c r="P39" i="7" s="1"/>
  <c r="N13" i="9"/>
  <c r="Q13" s="1"/>
  <c r="EO14" i="5"/>
  <c r="P12" i="7" s="1"/>
  <c r="EO17" i="5"/>
  <c r="P15" i="7" s="1"/>
  <c r="EO12" i="5"/>
  <c r="P10" i="7" s="1"/>
  <c r="EO11" i="5"/>
  <c r="P9" i="7" s="1"/>
  <c r="EO19" i="5"/>
  <c r="P17" i="7" s="1"/>
  <c r="EO102" i="5"/>
  <c r="P100" i="7" s="1"/>
  <c r="EO82" i="5"/>
  <c r="P80" i="7" s="1"/>
  <c r="EO76" i="5"/>
  <c r="P74" i="7" s="1"/>
  <c r="EO104" i="5"/>
  <c r="P102" i="7" s="1"/>
  <c r="EO94" i="5"/>
  <c r="P92" i="7" s="1"/>
  <c r="EO62" i="5"/>
  <c r="P60" i="7" s="1"/>
  <c r="EO85" i="5"/>
  <c r="P83" i="7" s="1"/>
  <c r="EO97" i="5"/>
  <c r="P95" i="7" s="1"/>
  <c r="EO60" i="5"/>
  <c r="P58" i="7" s="1"/>
  <c r="EO84" i="5"/>
  <c r="P82" i="7" s="1"/>
  <c r="EO54" i="5"/>
  <c r="P52" i="7" s="1"/>
  <c r="EO26" i="5"/>
  <c r="P24" i="7" s="1"/>
  <c r="EO38" i="5"/>
  <c r="P36" i="7" s="1"/>
  <c r="EO35" i="5"/>
  <c r="P33" i="7" s="1"/>
  <c r="EO86" i="5"/>
  <c r="P84" i="7" s="1"/>
  <c r="EO63" i="5"/>
  <c r="P61" i="7" s="1"/>
  <c r="EO70" i="5"/>
  <c r="P68" i="7" s="1"/>
  <c r="EO50" i="5"/>
  <c r="P48" i="7" s="1"/>
  <c r="EO31" i="5"/>
  <c r="P29" i="7" s="1"/>
  <c r="EO74" i="5"/>
  <c r="P72" i="7" s="1"/>
  <c r="EO55" i="5"/>
  <c r="P53" i="7" s="1"/>
  <c r="EO30" i="5"/>
  <c r="P28" i="7" s="1"/>
  <c r="EO77" i="5"/>
  <c r="P75" i="7" s="1"/>
  <c r="EO88" i="5"/>
  <c r="P86" i="7" s="1"/>
  <c r="EO69" i="5"/>
  <c r="P67" i="7" s="1"/>
  <c r="EO29" i="5"/>
  <c r="P27" i="7" s="1"/>
  <c r="EO16" i="5"/>
  <c r="P14" i="7" s="1"/>
  <c r="EO28" i="5"/>
  <c r="P26" i="7" s="1"/>
  <c r="EO89" i="5"/>
  <c r="P87" i="7" s="1"/>
  <c r="EO61" i="5"/>
  <c r="P59" i="7" s="1"/>
  <c r="EO10" i="5"/>
  <c r="P8" i="7" s="1"/>
  <c r="EO18" i="5"/>
  <c r="P16" i="7" s="1"/>
  <c r="EO20" i="5"/>
  <c r="P18" i="7" s="1"/>
  <c r="EO15" i="5"/>
  <c r="P13" i="7" s="1"/>
  <c r="EO90" i="5"/>
  <c r="P88" i="7" s="1"/>
  <c r="EO93" i="5"/>
  <c r="P91" i="7" s="1"/>
  <c r="EO72" i="5"/>
  <c r="P70" i="7" s="1"/>
  <c r="EO64" i="5"/>
  <c r="P62" i="7" s="1"/>
  <c r="EO37" i="5"/>
  <c r="P35" i="7" s="1"/>
  <c r="EO101" i="5"/>
  <c r="P99" i="7" s="1"/>
  <c r="EO24" i="5"/>
  <c r="P22" i="7" s="1"/>
  <c r="EO32" i="5"/>
  <c r="P30" i="7" s="1"/>
  <c r="EO36" i="5"/>
  <c r="P34" i="7" s="1"/>
  <c r="EO52" i="5"/>
  <c r="P50" i="7" s="1"/>
  <c r="EO56" i="5"/>
  <c r="P54" i="7" s="1"/>
  <c r="EO92" i="5"/>
  <c r="P90" i="7" s="1"/>
  <c r="EO96" i="5"/>
  <c r="P94" i="7" s="1"/>
  <c r="EO66" i="5"/>
  <c r="P64" i="7" s="1"/>
  <c r="EO98" i="5"/>
  <c r="P96" i="7" s="1"/>
  <c r="EO80" i="5"/>
  <c r="P78" i="7" s="1"/>
  <c r="EO105" i="5"/>
  <c r="P103" i="7" s="1"/>
  <c r="EO40" i="5"/>
  <c r="P38" i="7" s="1"/>
  <c r="EO42" i="5"/>
  <c r="P40" i="7" s="1"/>
  <c r="EO83" i="5"/>
  <c r="P81" i="7" s="1"/>
  <c r="EO23" i="5"/>
  <c r="P21" i="7" s="1"/>
  <c r="EO91" i="5"/>
  <c r="P89" i="7" s="1"/>
  <c r="EO67" i="5"/>
  <c r="P65" i="7" s="1"/>
  <c r="EO58" i="5"/>
  <c r="P56" i="7" s="1"/>
  <c r="EO87" i="5"/>
  <c r="P85" i="7" s="1"/>
  <c r="EO95" i="5"/>
  <c r="P93" i="7" s="1"/>
  <c r="EO59" i="5"/>
  <c r="P57" i="7" s="1"/>
  <c r="EO51" i="5"/>
  <c r="P49" i="7" s="1"/>
  <c r="EO22" i="5"/>
  <c r="P20" i="7" s="1"/>
  <c r="EO103" i="5"/>
  <c r="P101" i="7" s="1"/>
  <c r="EO100" i="5"/>
  <c r="P98" i="7" s="1"/>
  <c r="EO68" i="5"/>
  <c r="P66" i="7" s="1"/>
  <c r="EO81" i="5"/>
  <c r="P79" i="7" s="1"/>
  <c r="EO57" i="5"/>
  <c r="P55" i="7" s="1"/>
  <c r="EO21" i="5"/>
  <c r="P19" i="7" s="1"/>
  <c r="EO65" i="5"/>
  <c r="P63" i="7" s="1"/>
  <c r="EO25" i="5"/>
  <c r="P23" i="7" s="1"/>
  <c r="BB6" i="5"/>
  <c r="CY6" s="1"/>
  <c r="N11" i="9"/>
  <c r="Q11" s="1"/>
  <c r="AM6" i="5"/>
  <c r="CX6" s="1"/>
  <c r="N10" i="9"/>
  <c r="Q10" s="1"/>
  <c r="BQ6" i="5"/>
  <c r="CZ6" s="1"/>
  <c r="N12" i="9"/>
  <c r="Q12" s="1"/>
  <c r="M39" i="7"/>
  <c r="DG6" i="5"/>
  <c r="F26" i="6"/>
  <c r="BM114" i="7"/>
  <c r="F29" i="6" s="1"/>
  <c r="BN114" i="7"/>
  <c r="G29" i="6" s="1"/>
  <c r="G26"/>
  <c r="DE6" i="5"/>
  <c r="O14" i="9"/>
  <c r="BR114" i="7"/>
  <c r="K29" i="6" s="1"/>
  <c r="K26"/>
  <c r="L26"/>
  <c r="BS114" i="7"/>
  <c r="L29" i="6" s="1"/>
  <c r="BL114" i="7"/>
  <c r="E29" i="6" s="1"/>
  <c r="E26"/>
  <c r="M97" i="7"/>
  <c r="DE9" i="5"/>
  <c r="M37" i="7"/>
  <c r="N9" i="9"/>
  <c r="Q9" s="1"/>
  <c r="X12" i="5"/>
  <c r="CW12" s="1"/>
  <c r="DM12" s="1"/>
  <c r="L15" i="9"/>
  <c r="L16" s="1"/>
  <c r="L17" s="1"/>
  <c r="EG10" i="5"/>
  <c r="O8" i="7" s="1"/>
  <c r="DD6" i="5"/>
  <c r="DC6"/>
  <c r="DH6" s="1"/>
  <c r="EI6" s="1"/>
  <c r="DF6"/>
  <c r="EH10"/>
  <c r="EF10"/>
  <c r="EE10"/>
  <c r="EN47"/>
  <c r="N45" i="7" s="1"/>
  <c r="L45"/>
  <c r="EN45" i="5"/>
  <c r="N43" i="7" s="1"/>
  <c r="L43"/>
  <c r="EN43" i="5"/>
  <c r="N41" i="7" s="1"/>
  <c r="L41"/>
  <c r="EN44" i="5"/>
  <c r="N42" i="7" s="1"/>
  <c r="L42"/>
  <c r="EN48" i="5"/>
  <c r="N46" i="7" s="1"/>
  <c r="L46"/>
  <c r="EN49" i="5"/>
  <c r="N47" i="7" s="1"/>
  <c r="L47"/>
  <c r="EN46" i="5"/>
  <c r="N44" i="7" s="1"/>
  <c r="L44"/>
  <c r="EK47" i="5"/>
  <c r="K45" i="7"/>
  <c r="EK45" i="5"/>
  <c r="EL45" s="1"/>
  <c r="K43" i="7"/>
  <c r="EK43" i="5"/>
  <c r="EL43" s="1"/>
  <c r="K41" i="7"/>
  <c r="EK44" i="5"/>
  <c r="EL44" s="1"/>
  <c r="K42" i="7"/>
  <c r="EK48" i="5"/>
  <c r="EL48" s="1"/>
  <c r="K46" i="7"/>
  <c r="EK49" i="5"/>
  <c r="EL49" s="1"/>
  <c r="K47" i="7"/>
  <c r="EK46" i="5"/>
  <c r="EL46" s="1"/>
  <c r="K44" i="7"/>
  <c r="EE73" i="5"/>
  <c r="EF73"/>
  <c r="EH73"/>
  <c r="EG73"/>
  <c r="O71" i="7" s="1"/>
  <c r="EE59" i="5"/>
  <c r="EF59"/>
  <c r="EH59"/>
  <c r="EG59"/>
  <c r="O57" i="7" s="1"/>
  <c r="EE45" i="5"/>
  <c r="EF45"/>
  <c r="EH45"/>
  <c r="EG45"/>
  <c r="O43" i="7" s="1"/>
  <c r="EE37" i="5"/>
  <c r="EF37"/>
  <c r="EH37"/>
  <c r="EG37"/>
  <c r="O35" i="7" s="1"/>
  <c r="EE86" i="5"/>
  <c r="EF86"/>
  <c r="EG86"/>
  <c r="O84" i="7" s="1"/>
  <c r="EH86" i="5"/>
  <c r="EE57"/>
  <c r="EF57"/>
  <c r="EH57"/>
  <c r="EG57"/>
  <c r="O55" i="7" s="1"/>
  <c r="EE17" i="5"/>
  <c r="EF17"/>
  <c r="EH17"/>
  <c r="EG17"/>
  <c r="O15" i="7" s="1"/>
  <c r="EE103" i="5"/>
  <c r="EF103"/>
  <c r="EH103"/>
  <c r="EG103"/>
  <c r="O101" i="7" s="1"/>
  <c r="EE84" i="5"/>
  <c r="EF84"/>
  <c r="EG84"/>
  <c r="O82" i="7" s="1"/>
  <c r="EH84" i="5"/>
  <c r="EE41"/>
  <c r="EF41"/>
  <c r="EH41"/>
  <c r="EG41"/>
  <c r="O39" i="7" s="1"/>
  <c r="EE78" i="5"/>
  <c r="EF78"/>
  <c r="EG78"/>
  <c r="O76" i="7" s="1"/>
  <c r="EH78" i="5"/>
  <c r="EE61"/>
  <c r="EF61"/>
  <c r="EH61"/>
  <c r="EG61"/>
  <c r="O59" i="7" s="1"/>
  <c r="EE51" i="5"/>
  <c r="EF51"/>
  <c r="EH51"/>
  <c r="EG51"/>
  <c r="O49" i="7" s="1"/>
  <c r="EE39" i="5"/>
  <c r="EF39"/>
  <c r="EH39"/>
  <c r="EG39"/>
  <c r="O37" i="7" s="1"/>
  <c r="DD8" i="5"/>
  <c r="DC7"/>
  <c r="DF7"/>
  <c r="DD7"/>
  <c r="DG7"/>
  <c r="DE7"/>
  <c r="DE13"/>
  <c r="DD13"/>
  <c r="DC13"/>
  <c r="DG13"/>
  <c r="DF13"/>
  <c r="DC19"/>
  <c r="DG19"/>
  <c r="DF19"/>
  <c r="DE19"/>
  <c r="DD19"/>
  <c r="DF17"/>
  <c r="DG17"/>
  <c r="DC17"/>
  <c r="DE8"/>
  <c r="DF8"/>
  <c r="DF9"/>
  <c r="DG9"/>
  <c r="DC9"/>
  <c r="DC15"/>
  <c r="DG15"/>
  <c r="DF15"/>
  <c r="DE15"/>
  <c r="DD15"/>
  <c r="DD17"/>
  <c r="DE17"/>
  <c r="DG8"/>
  <c r="DC8"/>
  <c r="DD9"/>
  <c r="CW11"/>
  <c r="DM11" s="1"/>
  <c r="M52" i="7"/>
  <c r="M40"/>
  <c r="M103"/>
  <c r="M98"/>
  <c r="M35"/>
  <c r="M9"/>
  <c r="BP9" s="1"/>
  <c r="M12"/>
  <c r="BJ12" s="1"/>
  <c r="M100"/>
  <c r="M67"/>
  <c r="M53"/>
  <c r="M36"/>
  <c r="M94"/>
  <c r="M81"/>
  <c r="M62"/>
  <c r="M49"/>
  <c r="M46"/>
  <c r="M10"/>
  <c r="BO10" s="1"/>
  <c r="M80"/>
  <c r="M78"/>
  <c r="M64"/>
  <c r="M66"/>
  <c r="M56"/>
  <c r="M18"/>
  <c r="BP18" s="1"/>
  <c r="M8"/>
  <c r="BQ8" s="1"/>
  <c r="M79"/>
  <c r="M16"/>
  <c r="BK16" s="1"/>
  <c r="M77"/>
  <c r="M70"/>
  <c r="EH14" i="5" l="1"/>
  <c r="EG14"/>
  <c r="O12" i="7" s="1"/>
  <c r="EE14" i="5"/>
  <c r="EF14"/>
  <c r="DH8"/>
  <c r="EI8" s="1"/>
  <c r="DH13"/>
  <c r="EI13" s="1"/>
  <c r="DH9"/>
  <c r="EI9" s="1"/>
  <c r="DH7"/>
  <c r="EI7" s="1"/>
  <c r="EL47"/>
  <c r="M45" i="7" s="1"/>
  <c r="BN115"/>
  <c r="G30" i="6" s="1"/>
  <c r="BL115" i="7"/>
  <c r="E30" i="6" s="1"/>
  <c r="BR115" i="7"/>
  <c r="K30" i="6" s="1"/>
  <c r="BM115" i="7"/>
  <c r="F30" i="6" s="1"/>
  <c r="BS115" i="7"/>
  <c r="L30" i="6" s="1"/>
  <c r="O13" i="9"/>
  <c r="DO11" i="5"/>
  <c r="DN11"/>
  <c r="DS8"/>
  <c r="DV8"/>
  <c r="DM8"/>
  <c r="DP8"/>
  <c r="DY8"/>
  <c r="EB8"/>
  <c r="DO12"/>
  <c r="DN12"/>
  <c r="EO46"/>
  <c r="P44" i="7" s="1"/>
  <c r="EO49" i="5"/>
  <c r="P47" i="7" s="1"/>
  <c r="EO48" i="5"/>
  <c r="P46" i="7" s="1"/>
  <c r="EO43" i="5"/>
  <c r="P41" i="7" s="1"/>
  <c r="EO45" i="5"/>
  <c r="P43" i="7" s="1"/>
  <c r="EO47" i="5"/>
  <c r="P45" i="7" s="1"/>
  <c r="O12" i="9"/>
  <c r="O10"/>
  <c r="O11"/>
  <c r="O9"/>
  <c r="DG12" i="5"/>
  <c r="DD12"/>
  <c r="DF12"/>
  <c r="DC12"/>
  <c r="DE12"/>
  <c r="M44" i="7"/>
  <c r="M47"/>
  <c r="M43"/>
  <c r="M41"/>
  <c r="EF15" i="5"/>
  <c r="EG15"/>
  <c r="O13" i="7" s="1"/>
  <c r="EH15" i="5"/>
  <c r="EH19"/>
  <c r="EF19"/>
  <c r="EG19"/>
  <c r="O17" i="7" s="1"/>
  <c r="EE15" i="5"/>
  <c r="EE19"/>
  <c r="EC25"/>
  <c r="ED25"/>
  <c r="EC91"/>
  <c r="ED91"/>
  <c r="EC53"/>
  <c r="ED53"/>
  <c r="EC101"/>
  <c r="ED101"/>
  <c r="EC27"/>
  <c r="ED27"/>
  <c r="EC35"/>
  <c r="ED35"/>
  <c r="EC43"/>
  <c r="ED43"/>
  <c r="EC63"/>
  <c r="ED63"/>
  <c r="EC71"/>
  <c r="ED71"/>
  <c r="EC99"/>
  <c r="ED99"/>
  <c r="ED16"/>
  <c r="EC16"/>
  <c r="ED24"/>
  <c r="EC24"/>
  <c r="ED42"/>
  <c r="EC42"/>
  <c r="ED52"/>
  <c r="EC52"/>
  <c r="ED90"/>
  <c r="EC90"/>
  <c r="ED102"/>
  <c r="EC102"/>
  <c r="ED14"/>
  <c r="EC14"/>
  <c r="ED22"/>
  <c r="EC22"/>
  <c r="ED70"/>
  <c r="EC70"/>
  <c r="ED94"/>
  <c r="EC94"/>
  <c r="ED100"/>
  <c r="EC100"/>
  <c r="ED44"/>
  <c r="EC44"/>
  <c r="ED54"/>
  <c r="EC54"/>
  <c r="ED72"/>
  <c r="EC72"/>
  <c r="ED96"/>
  <c r="EC96"/>
  <c r="ED26"/>
  <c r="EC26"/>
  <c r="ED30"/>
  <c r="EC30"/>
  <c r="ED34"/>
  <c r="EC34"/>
  <c r="ED64"/>
  <c r="EC64"/>
  <c r="ED80"/>
  <c r="EC80"/>
  <c r="ED38"/>
  <c r="EC38"/>
  <c r="ED50"/>
  <c r="EC50"/>
  <c r="ED92"/>
  <c r="EC92"/>
  <c r="ED98"/>
  <c r="EC98"/>
  <c r="ED10"/>
  <c r="EC10"/>
  <c r="ED20"/>
  <c r="EC20"/>
  <c r="ED40"/>
  <c r="EC40"/>
  <c r="ED46"/>
  <c r="EC46"/>
  <c r="ED60"/>
  <c r="EC60"/>
  <c r="ED68"/>
  <c r="EC68"/>
  <c r="ED74"/>
  <c r="EC74"/>
  <c r="ED104"/>
  <c r="EC104"/>
  <c r="ED48"/>
  <c r="EC48"/>
  <c r="ED58"/>
  <c r="EC58"/>
  <c r="ED62"/>
  <c r="EC62"/>
  <c r="ED66"/>
  <c r="EC66"/>
  <c r="ED88"/>
  <c r="EC88"/>
  <c r="ED36"/>
  <c r="EC36"/>
  <c r="ED12"/>
  <c r="EC12"/>
  <c r="ED18"/>
  <c r="EC18"/>
  <c r="ED28"/>
  <c r="EC28"/>
  <c r="ED32"/>
  <c r="EC32"/>
  <c r="ED56"/>
  <c r="EC56"/>
  <c r="EC33"/>
  <c r="ED33"/>
  <c r="EC69"/>
  <c r="ED69"/>
  <c r="EC21"/>
  <c r="ED21"/>
  <c r="EC29"/>
  <c r="ED29"/>
  <c r="EC55"/>
  <c r="ED55"/>
  <c r="EC47"/>
  <c r="ED47"/>
  <c r="EC65"/>
  <c r="ED65"/>
  <c r="EC97"/>
  <c r="ED97"/>
  <c r="EC23"/>
  <c r="ED23"/>
  <c r="EC31"/>
  <c r="ED31"/>
  <c r="EC93"/>
  <c r="ED93"/>
  <c r="EC49"/>
  <c r="ED49"/>
  <c r="EC67"/>
  <c r="ED67"/>
  <c r="EC89"/>
  <c r="ED89"/>
  <c r="EC83"/>
  <c r="ED83"/>
  <c r="EC95"/>
  <c r="ED95"/>
  <c r="EC77"/>
  <c r="ED77"/>
  <c r="ED76"/>
  <c r="EC76"/>
  <c r="ED82"/>
  <c r="EC82"/>
  <c r="EC75"/>
  <c r="ED75"/>
  <c r="EC81"/>
  <c r="ED81"/>
  <c r="EC85"/>
  <c r="ED85"/>
  <c r="EC105"/>
  <c r="ED105"/>
  <c r="EC79"/>
  <c r="ED79"/>
  <c r="EC87"/>
  <c r="ED87"/>
  <c r="DC11"/>
  <c r="DE11"/>
  <c r="DG11"/>
  <c r="DD11"/>
  <c r="DF11"/>
  <c r="M30" i="7"/>
  <c r="M26"/>
  <c r="M34"/>
  <c r="M17"/>
  <c r="BQ17" s="1"/>
  <c r="M102"/>
  <c r="M99"/>
  <c r="M83"/>
  <c r="M58"/>
  <c r="M84"/>
  <c r="M14"/>
  <c r="BU14" s="1"/>
  <c r="M28"/>
  <c r="M73"/>
  <c r="M48"/>
  <c r="M57"/>
  <c r="M71"/>
  <c r="M21"/>
  <c r="M25"/>
  <c r="M29"/>
  <c r="M33"/>
  <c r="M51"/>
  <c r="M65"/>
  <c r="M90"/>
  <c r="M93"/>
  <c r="M61"/>
  <c r="M89"/>
  <c r="M101"/>
  <c r="M15"/>
  <c r="BJ15" s="1"/>
  <c r="M54"/>
  <c r="M22"/>
  <c r="M68"/>
  <c r="M88"/>
  <c r="M82"/>
  <c r="M92"/>
  <c r="M20"/>
  <c r="M24"/>
  <c r="M32"/>
  <c r="M86"/>
  <c r="M13"/>
  <c r="BJ13" s="1"/>
  <c r="M55"/>
  <c r="M59"/>
  <c r="M19"/>
  <c r="M23"/>
  <c r="M27"/>
  <c r="M31"/>
  <c r="M60"/>
  <c r="M72"/>
  <c r="M74"/>
  <c r="M87"/>
  <c r="M50"/>
  <c r="M85"/>
  <c r="M91"/>
  <c r="BJ116" l="1"/>
  <c r="C31" i="6" s="1"/>
  <c r="BJ112" i="7"/>
  <c r="C27" i="6" s="1"/>
  <c r="BJ113" i="7"/>
  <c r="C28" i="6" s="1"/>
  <c r="BU110" i="7"/>
  <c r="N25" i="6" s="1"/>
  <c r="BU116" i="7"/>
  <c r="N31" i="6" s="1"/>
  <c r="BU112" i="7"/>
  <c r="N27" i="6" s="1"/>
  <c r="BU113" i="7"/>
  <c r="J5"/>
  <c r="DM7" i="5"/>
  <c r="DP7"/>
  <c r="DY7"/>
  <c r="EB7"/>
  <c r="DS7"/>
  <c r="DV7"/>
  <c r="DM13"/>
  <c r="DV13"/>
  <c r="DY13"/>
  <c r="DP13"/>
  <c r="DS13"/>
  <c r="EB13"/>
  <c r="DZ8"/>
  <c r="EA8"/>
  <c r="DN8"/>
  <c r="DO8"/>
  <c r="DT8"/>
  <c r="DU8"/>
  <c r="J6" i="7"/>
  <c r="DM9" i="5"/>
  <c r="DP9"/>
  <c r="DY9"/>
  <c r="EB9"/>
  <c r="DS9"/>
  <c r="DV9"/>
  <c r="DQ8"/>
  <c r="DR8"/>
  <c r="DX8"/>
  <c r="DW8"/>
  <c r="DY6"/>
  <c r="DS6"/>
  <c r="DM6"/>
  <c r="EB6"/>
  <c r="DV6"/>
  <c r="DP6"/>
  <c r="EO44"/>
  <c r="P42" i="7" s="1"/>
  <c r="EG12" i="5"/>
  <c r="O10" i="7" s="1"/>
  <c r="EF12" i="5"/>
  <c r="EH12"/>
  <c r="EE12"/>
  <c r="M42" i="7"/>
  <c r="BJ109"/>
  <c r="BJ110"/>
  <c r="EJ6" i="5"/>
  <c r="BU108" i="7"/>
  <c r="N23" i="6" s="1"/>
  <c r="N28"/>
  <c r="BU109" i="7"/>
  <c r="N24" i="6" s="1"/>
  <c r="BU107" i="7"/>
  <c r="EJ9" i="5"/>
  <c r="J7" i="7"/>
  <c r="BJ107"/>
  <c r="BJ108"/>
  <c r="EJ7" i="5"/>
  <c r="EJ8"/>
  <c r="EE11"/>
  <c r="EF11"/>
  <c r="EH11"/>
  <c r="EG11"/>
  <c r="O9" i="7" s="1"/>
  <c r="BD111" i="5"/>
  <c r="G8" i="6" s="1"/>
  <c r="EC73" i="5"/>
  <c r="ED73"/>
  <c r="EC45"/>
  <c r="ED45"/>
  <c r="EC57"/>
  <c r="ED57"/>
  <c r="EC41"/>
  <c r="ED41"/>
  <c r="EC51"/>
  <c r="ED51"/>
  <c r="ED84"/>
  <c r="EC84"/>
  <c r="EC59"/>
  <c r="ED59"/>
  <c r="EC37"/>
  <c r="ED37"/>
  <c r="EC103"/>
  <c r="ED103"/>
  <c r="EC61"/>
  <c r="ED61"/>
  <c r="EC39"/>
  <c r="ED39"/>
  <c r="ED86"/>
  <c r="EC86"/>
  <c r="ED78"/>
  <c r="EC78"/>
  <c r="EC19"/>
  <c r="ED19"/>
  <c r="EC13"/>
  <c r="ED13"/>
  <c r="EC15"/>
  <c r="ED15"/>
  <c r="DQ6"/>
  <c r="DO6"/>
  <c r="DN6"/>
  <c r="K4" i="7" l="1"/>
  <c r="EK6" i="5"/>
  <c r="EL6" s="1"/>
  <c r="EE6"/>
  <c r="DR6"/>
  <c r="EF6"/>
  <c r="C23" i="6"/>
  <c r="C25"/>
  <c r="EH6" i="5"/>
  <c r="C24" i="6"/>
  <c r="DT9" i="5"/>
  <c r="DU9"/>
  <c r="DZ9"/>
  <c r="EA9"/>
  <c r="DN9"/>
  <c r="DO9"/>
  <c r="DT13"/>
  <c r="DU13"/>
  <c r="EA13"/>
  <c r="DZ13"/>
  <c r="DO13"/>
  <c r="DN13"/>
  <c r="DT7"/>
  <c r="DU7"/>
  <c r="DZ7"/>
  <c r="EA7"/>
  <c r="DN7"/>
  <c r="DO7"/>
  <c r="EL115"/>
  <c r="E112" s="1"/>
  <c r="DW9"/>
  <c r="DX9"/>
  <c r="DR9"/>
  <c r="DQ9"/>
  <c r="DQ13"/>
  <c r="DR13"/>
  <c r="DW13"/>
  <c r="DX13"/>
  <c r="DW7"/>
  <c r="DX7"/>
  <c r="DR7"/>
  <c r="DQ7"/>
  <c r="EM6"/>
  <c r="L4" i="7" s="1"/>
  <c r="J4"/>
  <c r="CG111" i="5"/>
  <c r="CG109"/>
  <c r="C10" i="6" s="1"/>
  <c r="AC111" i="5"/>
  <c r="I6" i="6" s="1"/>
  <c r="BR116" i="5"/>
  <c r="L9" i="6" s="1"/>
  <c r="N111" i="5"/>
  <c r="I5" i="6" s="1"/>
  <c r="O111" i="5"/>
  <c r="J5" i="6" s="1"/>
  <c r="BW111" i="5"/>
  <c r="J9" i="6" s="1"/>
  <c r="AD111" i="5"/>
  <c r="J6" i="6" s="1"/>
  <c r="BV111" i="5"/>
  <c r="I9" i="6" s="1"/>
  <c r="CK111" i="5"/>
  <c r="I10" i="6" s="1"/>
  <c r="CL111" i="5"/>
  <c r="J10" i="6" s="1"/>
  <c r="AR111" i="5"/>
  <c r="I7" i="6" s="1"/>
  <c r="AS111" i="5"/>
  <c r="J7" i="6" s="1"/>
  <c r="BG111" i="5"/>
  <c r="I8" i="6" s="1"/>
  <c r="BH111" i="5"/>
  <c r="J8" i="6" s="1"/>
  <c r="EG6" i="5"/>
  <c r="O4" i="7" s="1"/>
  <c r="AN117" i="5"/>
  <c r="M7" i="6" s="1"/>
  <c r="F10"/>
  <c r="C22"/>
  <c r="BJ111" i="7"/>
  <c r="N22" i="6"/>
  <c r="BU111" i="7"/>
  <c r="EF13" i="5"/>
  <c r="EH13"/>
  <c r="EG13"/>
  <c r="O11" i="7" s="1"/>
  <c r="EE13" i="5"/>
  <c r="J11" i="7"/>
  <c r="EJ13" i="5"/>
  <c r="EE8"/>
  <c r="EK8"/>
  <c r="EL8" s="1"/>
  <c r="K6" i="7"/>
  <c r="EK9" i="5"/>
  <c r="EL9" s="1"/>
  <c r="K7" i="7"/>
  <c r="EK7" i="5"/>
  <c r="EL7" s="1"/>
  <c r="K5" i="7"/>
  <c r="Z111" i="5"/>
  <c r="G6" i="6" s="1"/>
  <c r="J109" i="5"/>
  <c r="C5" i="6" s="1"/>
  <c r="EG8" i="5"/>
  <c r="O6" i="7" s="1"/>
  <c r="CG115" i="5"/>
  <c r="CH111"/>
  <c r="G10" i="6" s="1"/>
  <c r="CG116" i="5"/>
  <c r="L10" i="6" s="1"/>
  <c r="CI111" i="5"/>
  <c r="H10" i="6" s="1"/>
  <c r="BC114" i="5"/>
  <c r="K8" i="6" s="1"/>
  <c r="BC111" i="5"/>
  <c r="BC113"/>
  <c r="BC117"/>
  <c r="M8" i="6" s="1"/>
  <c r="BR109" i="5"/>
  <c r="C9" i="6" s="1"/>
  <c r="BR115" i="5"/>
  <c r="BR111"/>
  <c r="BR114"/>
  <c r="K9" i="6" s="1"/>
  <c r="AN109" i="5"/>
  <c r="C7" i="6" s="1"/>
  <c r="AN116" i="5"/>
  <c r="L7" i="6" s="1"/>
  <c r="AP111" i="5"/>
  <c r="H7" i="6" s="1"/>
  <c r="AN115" i="5"/>
  <c r="Y111"/>
  <c r="Y109"/>
  <c r="C6" i="6" s="1"/>
  <c r="CG113" i="5"/>
  <c r="CG117"/>
  <c r="M10" i="6" s="1"/>
  <c r="CG114" i="5"/>
  <c r="K10" i="6" s="1"/>
  <c r="BC109" i="5"/>
  <c r="C8" i="6" s="1"/>
  <c r="BC116" i="5"/>
  <c r="L8" i="6" s="1"/>
  <c r="BE111" i="5"/>
  <c r="H8" i="6" s="1"/>
  <c r="BC115" i="5"/>
  <c r="BS111"/>
  <c r="G9" i="6" s="1"/>
  <c r="BR113" i="5"/>
  <c r="BR117"/>
  <c r="M9" i="6" s="1"/>
  <c r="BT111" i="5"/>
  <c r="H9" i="6" s="1"/>
  <c r="AO111" i="5"/>
  <c r="G7" i="6" s="1"/>
  <c r="AN114" i="5"/>
  <c r="K7" i="6" s="1"/>
  <c r="AN111" i="5"/>
  <c r="AN113"/>
  <c r="AA111"/>
  <c r="H6" i="6" s="1"/>
  <c r="EH8" i="5"/>
  <c r="EF8"/>
  <c r="EE9"/>
  <c r="EF9"/>
  <c r="EH9"/>
  <c r="EG9"/>
  <c r="O7" i="7" s="1"/>
  <c r="EE7" i="5"/>
  <c r="EF7"/>
  <c r="EH7"/>
  <c r="EG7"/>
  <c r="O5" i="7" s="1"/>
  <c r="DU6" i="5"/>
  <c r="DT6"/>
  <c r="DX6"/>
  <c r="DW6"/>
  <c r="EC17"/>
  <c r="ED17"/>
  <c r="EC11"/>
  <c r="ED11"/>
  <c r="EL113"/>
  <c r="E113" s="1"/>
  <c r="EL112"/>
  <c r="J114"/>
  <c r="K5" i="6" s="1"/>
  <c r="K111" i="5"/>
  <c r="G5" i="6" s="1"/>
  <c r="J117" i="5"/>
  <c r="M5" i="6" s="1"/>
  <c r="J113" i="5"/>
  <c r="J111"/>
  <c r="J116"/>
  <c r="L5" i="6" s="1"/>
  <c r="J115" i="5"/>
  <c r="L111"/>
  <c r="H5" i="6" s="1"/>
  <c r="Y115" i="5"/>
  <c r="Y116"/>
  <c r="L6" i="6" s="1"/>
  <c r="Y117" i="5"/>
  <c r="M6" i="6" s="1"/>
  <c r="Y113" i="5"/>
  <c r="Y114"/>
  <c r="K6" i="6" s="1"/>
  <c r="EO6" i="5" l="1"/>
  <c r="BJ114" i="7"/>
  <c r="BJ115" s="1"/>
  <c r="C30" i="6" s="1"/>
  <c r="EM7" i="5"/>
  <c r="L5" i="7" s="1"/>
  <c r="M7"/>
  <c r="EM9" i="5"/>
  <c r="K19" i="9"/>
  <c r="N16" s="1"/>
  <c r="EM8" i="5"/>
  <c r="P4" i="7"/>
  <c r="M4"/>
  <c r="BK4" s="1"/>
  <c r="BK107" s="1"/>
  <c r="L7"/>
  <c r="F5" i="6"/>
  <c r="Q111" i="5"/>
  <c r="F6" i="6"/>
  <c r="AF111" i="5"/>
  <c r="F9" i="6"/>
  <c r="BY111" i="5"/>
  <c r="F7" i="6"/>
  <c r="AU111" i="5"/>
  <c r="F8" i="6"/>
  <c r="BJ111" i="5"/>
  <c r="CN111"/>
  <c r="D10" i="6" s="1"/>
  <c r="O10" s="1"/>
  <c r="N26"/>
  <c r="BU114" i="7"/>
  <c r="N29" i="6" s="1"/>
  <c r="C26"/>
  <c r="K11" i="7"/>
  <c r="EK13" i="5"/>
  <c r="EL13" s="1"/>
  <c r="L6" i="7"/>
  <c r="ED8" i="5"/>
  <c r="EC8"/>
  <c r="EA6"/>
  <c r="DZ6"/>
  <c r="BK108" i="7" l="1"/>
  <c r="D23" i="6" s="1"/>
  <c r="BK110" i="7"/>
  <c r="BK116"/>
  <c r="D31" i="6" s="1"/>
  <c r="BK113" i="7"/>
  <c r="BK112"/>
  <c r="D27" i="6" s="1"/>
  <c r="BU115" i="7"/>
  <c r="N30" i="6" s="1"/>
  <c r="EO13" i="5"/>
  <c r="P11" i="7" s="1"/>
  <c r="EM13" i="5"/>
  <c r="EO8"/>
  <c r="P6" i="7" s="1"/>
  <c r="EO9" i="5"/>
  <c r="P7" i="7" s="1"/>
  <c r="EO7" i="5"/>
  <c r="P5" i="7" s="1"/>
  <c r="BK109"/>
  <c r="M6"/>
  <c r="BT6" s="1"/>
  <c r="M5"/>
  <c r="BO5" s="1"/>
  <c r="C29" i="6"/>
  <c r="D22"/>
  <c r="BP7" i="7"/>
  <c r="J112" i="5"/>
  <c r="E5" i="6" s="1"/>
  <c r="D5"/>
  <c r="O5" s="1"/>
  <c r="BC112" i="5"/>
  <c r="E8" i="6" s="1"/>
  <c r="D8"/>
  <c r="O8" s="1"/>
  <c r="AN112" i="5"/>
  <c r="E7" i="6" s="1"/>
  <c r="D7"/>
  <c r="O7" s="1"/>
  <c r="EC9" i="5"/>
  <c r="ED9"/>
  <c r="ED6"/>
  <c r="EC6"/>
  <c r="EC7"/>
  <c r="ED7"/>
  <c r="EL108" l="1"/>
  <c r="EL110"/>
  <c r="EL116"/>
  <c r="EL109"/>
  <c r="EL111"/>
  <c r="BP110" i="7"/>
  <c r="I25" i="6" s="1"/>
  <c r="BP113" i="7"/>
  <c r="BP116"/>
  <c r="BP112"/>
  <c r="I27" i="6" s="1"/>
  <c r="BT113" i="7"/>
  <c r="M28" i="6" s="1"/>
  <c r="BT116" i="7"/>
  <c r="BT112"/>
  <c r="M27" i="6" s="1"/>
  <c r="BO116" i="7"/>
  <c r="H31" i="6" s="1"/>
  <c r="BO112" i="7"/>
  <c r="H27" i="6" s="1"/>
  <c r="BO113" i="7"/>
  <c r="BK111"/>
  <c r="BK114" s="1"/>
  <c r="D28" i="6"/>
  <c r="D25"/>
  <c r="D24"/>
  <c r="BT110" i="7"/>
  <c r="M25" i="6" s="1"/>
  <c r="BT109" i="7"/>
  <c r="M24" i="6" s="1"/>
  <c r="M31"/>
  <c r="BT107" i="7"/>
  <c r="BT108"/>
  <c r="M23" i="6" s="1"/>
  <c r="BO110" i="7"/>
  <c r="H25" i="6" s="1"/>
  <c r="H28"/>
  <c r="BO107" i="7"/>
  <c r="BO108"/>
  <c r="BO109"/>
  <c r="H24" i="6" s="1"/>
  <c r="M11" i="7"/>
  <c r="C110" i="5"/>
  <c r="B110"/>
  <c r="A110"/>
  <c r="EN13"/>
  <c r="N11" i="7" s="1"/>
  <c r="L11"/>
  <c r="EN8" i="5"/>
  <c r="N6" i="7" s="1"/>
  <c r="EN6" i="5"/>
  <c r="EN9"/>
  <c r="N7" i="7" s="1"/>
  <c r="EN7" i="5"/>
  <c r="N5" i="7" s="1"/>
  <c r="I28" i="6"/>
  <c r="BP109" i="7"/>
  <c r="I24" i="6" s="1"/>
  <c r="BP107" i="7"/>
  <c r="I31" i="6"/>
  <c r="BP108" i="7"/>
  <c r="I23" i="6" s="1"/>
  <c r="D26" l="1"/>
  <c r="D110" i="5"/>
  <c r="EP118"/>
  <c r="EL107"/>
  <c r="BK115" i="7"/>
  <c r="D30" i="6" s="1"/>
  <c r="H23"/>
  <c r="N4" i="7"/>
  <c r="P19" i="9"/>
  <c r="H22" i="6"/>
  <c r="BO111" i="7"/>
  <c r="BT111"/>
  <c r="M22" i="6"/>
  <c r="I22"/>
  <c r="BP111" i="7"/>
  <c r="F108"/>
  <c r="H108" s="1"/>
  <c r="F110"/>
  <c r="H110" s="1"/>
  <c r="D29" i="6"/>
  <c r="BQ11" i="7"/>
  <c r="F107"/>
  <c r="F109"/>
  <c r="H109" s="1"/>
  <c r="Y112" i="5"/>
  <c r="E6" i="6" s="1"/>
  <c r="D6"/>
  <c r="O6" s="1"/>
  <c r="CG112" i="5"/>
  <c r="E10" i="6" s="1"/>
  <c r="EL114" i="5" l="1"/>
  <c r="EL117"/>
  <c r="BQ110" i="7"/>
  <c r="J25" i="6" s="1"/>
  <c r="BQ112" i="7"/>
  <c r="BV112" s="1"/>
  <c r="BQ116"/>
  <c r="BV116" s="1"/>
  <c r="BQ113"/>
  <c r="BV113" s="1"/>
  <c r="H107"/>
  <c r="F111"/>
  <c r="M26" i="6"/>
  <c r="BT114" i="7"/>
  <c r="M29" i="6" s="1"/>
  <c r="BO114" i="7"/>
  <c r="H26" i="6"/>
  <c r="BP114" i="7"/>
  <c r="BP115" s="1"/>
  <c r="I30" i="6" s="1"/>
  <c r="I26"/>
  <c r="E110" i="5"/>
  <c r="BQ109" i="7"/>
  <c r="BQ107"/>
  <c r="BV107" s="1"/>
  <c r="BQ108"/>
  <c r="J31" i="6" l="1"/>
  <c r="BV110" i="7"/>
  <c r="O25" i="6" s="1"/>
  <c r="J27"/>
  <c r="J28"/>
  <c r="J24"/>
  <c r="BV109" i="7"/>
  <c r="O24" i="6" s="1"/>
  <c r="H29"/>
  <c r="J23"/>
  <c r="BV108" i="7"/>
  <c r="O23" i="6" s="1"/>
  <c r="BT115" i="7"/>
  <c r="M30" i="6" s="1"/>
  <c r="BO115" i="7"/>
  <c r="H30" i="6" s="1"/>
  <c r="F112" i="7"/>
  <c r="H112" s="1"/>
  <c r="H111"/>
  <c r="J22" i="6"/>
  <c r="BQ111" i="7"/>
  <c r="I29" i="6"/>
  <c r="O27"/>
  <c r="O28"/>
  <c r="O31"/>
  <c r="BR112" i="5"/>
  <c r="E9" i="6" s="1"/>
  <c r="D9"/>
  <c r="O9" s="1"/>
  <c r="BV111" i="7" l="1"/>
  <c r="O26" i="6" s="1"/>
  <c r="O22"/>
  <c r="J26"/>
  <c r="BQ114" i="7"/>
  <c r="BV114" s="1"/>
  <c r="BV115" l="1"/>
  <c r="O30" i="6" s="1"/>
  <c r="BQ115" i="7"/>
  <c r="J30" i="6" s="1"/>
  <c r="J29"/>
  <c r="O29"/>
</calcChain>
</file>

<file path=xl/sharedStrings.xml><?xml version="1.0" encoding="utf-8"?>
<sst xmlns="http://schemas.openxmlformats.org/spreadsheetml/2006/main" count="725" uniqueCount="402">
  <si>
    <t>School Profile</t>
  </si>
  <si>
    <t>oSdfYid fo"k;ksa dh lwph</t>
  </si>
  <si>
    <t xml:space="preserve">Hindi </t>
  </si>
  <si>
    <t>Presented By :-</t>
  </si>
  <si>
    <t>HEERA LAL JAT</t>
  </si>
  <si>
    <t>Sr. Teacher at GSSS Inderwara (PALI)</t>
  </si>
  <si>
    <t>V./P. -  CHANDAWAL NAGAR , SOJAT (PALI)</t>
  </si>
  <si>
    <t>heeralaljatchandawal@gmail.com</t>
  </si>
  <si>
    <t>ROLL NO</t>
  </si>
  <si>
    <t>Class</t>
  </si>
  <si>
    <t>Section</t>
  </si>
  <si>
    <t>SRNO</t>
  </si>
  <si>
    <t>Name</t>
  </si>
  <si>
    <t>Father Name</t>
  </si>
  <si>
    <t>Mother Name</t>
  </si>
  <si>
    <t>Gender</t>
  </si>
  <si>
    <t>Dob</t>
  </si>
  <si>
    <t>Category</t>
  </si>
  <si>
    <t>Total</t>
  </si>
  <si>
    <t>A</t>
  </si>
  <si>
    <t>AARTI</t>
  </si>
  <si>
    <t>MANGI LAL</t>
  </si>
  <si>
    <t>BHAGAVATI DEVI</t>
  </si>
  <si>
    <t>F</t>
  </si>
  <si>
    <t>SC</t>
  </si>
  <si>
    <t>ANJU CHOUDHARY</t>
  </si>
  <si>
    <t>FUA RAM</t>
  </si>
  <si>
    <t>CHAMPA DEVI</t>
  </si>
  <si>
    <t>OBC</t>
  </si>
  <si>
    <t>ARUN DEWASI</t>
  </si>
  <si>
    <t>SUJA RAM</t>
  </si>
  <si>
    <t>KANIYA DEVI</t>
  </si>
  <si>
    <t>SBC</t>
  </si>
  <si>
    <t>BHAVANI SINGH</t>
  </si>
  <si>
    <t>HADMAT SINGH</t>
  </si>
  <si>
    <t>KISHOR KANWAR</t>
  </si>
  <si>
    <t>GEN</t>
  </si>
  <si>
    <t>BHAWANA KANWAR</t>
  </si>
  <si>
    <t>DALPAT SINGH</t>
  </si>
  <si>
    <t>SHYAM KANWAR</t>
  </si>
  <si>
    <t>DEEPENDRA SINGH</t>
  </si>
  <si>
    <t>RAVAT VSINGH</t>
  </si>
  <si>
    <t>KAILASH KANWAR</t>
  </si>
  <si>
    <t>LOHAR KAJAL</t>
  </si>
  <si>
    <t>MITHA LAL</t>
  </si>
  <si>
    <t>SAVITA</t>
  </si>
  <si>
    <t>MEENA KANWAR</t>
  </si>
  <si>
    <t>CHHATAR SINGH</t>
  </si>
  <si>
    <t>JANGAL KANWAR</t>
  </si>
  <si>
    <t>NARESH KUMAR</t>
  </si>
  <si>
    <t>DHALA RAM</t>
  </si>
  <si>
    <t>SARSVATI</t>
  </si>
  <si>
    <t>PANKAJ KUMAR</t>
  </si>
  <si>
    <t>KUKA RAM</t>
  </si>
  <si>
    <t>FULI DEVI</t>
  </si>
  <si>
    <t>PAPIYA DEVI DEVASI</t>
  </si>
  <si>
    <t>DAGRI DEVI</t>
  </si>
  <si>
    <t>PRAVIN KUMAR</t>
  </si>
  <si>
    <t>RUPA RAM</t>
  </si>
  <si>
    <t>PYARI DEVI</t>
  </si>
  <si>
    <t>RINKU ANKIYA</t>
  </si>
  <si>
    <t>PRAVEEN KUMAR</t>
  </si>
  <si>
    <t>MANJU DEVI</t>
  </si>
  <si>
    <t>SUMAN KANWAR</t>
  </si>
  <si>
    <t>DEVI SINGH</t>
  </si>
  <si>
    <t>ANOP KANWAR</t>
  </si>
  <si>
    <t>YUVRAJ SINGH</t>
  </si>
  <si>
    <t>GANPATSINGH</t>
  </si>
  <si>
    <t>MUNNA KANWAR</t>
  </si>
  <si>
    <t>2019-20</t>
  </si>
  <si>
    <t>AB</t>
  </si>
  <si>
    <t>CLASS :-</t>
  </si>
  <si>
    <t>GO TO THE LAST ROW</t>
  </si>
  <si>
    <t>fo"k; okj ifj.kke</t>
  </si>
  <si>
    <t>vuqRrkh.kZ  ;ksX; fo"k;</t>
  </si>
  <si>
    <t>iwjd ;ksX; fo"k;</t>
  </si>
  <si>
    <t>1 d`ikad  ;ksX; fo"k;</t>
  </si>
  <si>
    <t>2 d`ikad  ;ksX; fo"k;</t>
  </si>
  <si>
    <t>iqu% ijh{kk  ;ksX; fo"k;</t>
  </si>
  <si>
    <t>EXEMPTION</t>
  </si>
  <si>
    <t>fo"k; iw.kkZad</t>
  </si>
  <si>
    <t>2T+E OR 2E+T</t>
  </si>
  <si>
    <t>fo"k; ifj.kke</t>
  </si>
  <si>
    <t>fo"k; Js.kh</t>
  </si>
  <si>
    <t>mRrh.kZ@    lkuqxzg mRrh.kZ@ vuqRrh.kZ@ iwjd@ vuqifLFkr</t>
  </si>
  <si>
    <t>izfr'kr</t>
  </si>
  <si>
    <t>Ñikad</t>
  </si>
  <si>
    <t>fg</t>
  </si>
  <si>
    <t>va</t>
  </si>
  <si>
    <t>S</t>
  </si>
  <si>
    <t>G1</t>
  </si>
  <si>
    <t>G2</t>
  </si>
  <si>
    <t>RE</t>
  </si>
  <si>
    <t></t>
  </si>
  <si>
    <t>D</t>
  </si>
  <si>
    <t>I</t>
  </si>
  <si>
    <t>II</t>
  </si>
  <si>
    <t>III</t>
  </si>
  <si>
    <t>%</t>
  </si>
  <si>
    <t>dqy</t>
  </si>
  <si>
    <t>vuqRrh.kZ</t>
  </si>
  <si>
    <t>uke i`Fkd</t>
  </si>
  <si>
    <t>GO TO THE FIRST ROW</t>
  </si>
  <si>
    <t>9 'A'</t>
  </si>
  <si>
    <t>la</t>
  </si>
  <si>
    <t>fo</t>
  </si>
  <si>
    <t>lk fo</t>
  </si>
  <si>
    <t>x</t>
  </si>
  <si>
    <t>HINDI</t>
  </si>
  <si>
    <t>ENGLISH</t>
  </si>
  <si>
    <t>SANSKRIT</t>
  </si>
  <si>
    <t>S.S.</t>
  </si>
  <si>
    <t>MATHS</t>
  </si>
  <si>
    <t>TOTAL EXEMPTION</t>
  </si>
  <si>
    <t>CATEGORY-WISE RESULT WILL SHOW CORRECT RESULTS ONLY AFTER THE DECLARATION OF THE SUPPLEMENTARY EXAM. RESULTS</t>
  </si>
  <si>
    <t>SC BOYS</t>
  </si>
  <si>
    <t>SC GIRLS</t>
  </si>
  <si>
    <t>ST BOYS</t>
  </si>
  <si>
    <t>ST GIRLS</t>
  </si>
  <si>
    <t>OBC BOYS</t>
  </si>
  <si>
    <t>OBC GIRLS</t>
  </si>
  <si>
    <t>GEN BOYS</t>
  </si>
  <si>
    <t>GEN GIRLS</t>
  </si>
  <si>
    <t>MIN BOYS</t>
  </si>
  <si>
    <t>MIN GIRLS</t>
  </si>
  <si>
    <t>SBC BOYS</t>
  </si>
  <si>
    <t>SBC GIRLS</t>
  </si>
  <si>
    <t>TOTAL</t>
  </si>
  <si>
    <t>tkfrokj ifj.kke</t>
  </si>
  <si>
    <t>.</t>
  </si>
  <si>
    <t>eq[; ijh{kk</t>
  </si>
  <si>
    <t xml:space="preserve">iwjd ijh{kk </t>
  </si>
  <si>
    <t>iqu% ijh{kk"</t>
  </si>
  <si>
    <t>ML</t>
  </si>
  <si>
    <t>P</t>
  </si>
  <si>
    <t>ab</t>
  </si>
  <si>
    <t>xzsM</t>
  </si>
  <si>
    <t>B</t>
  </si>
  <si>
    <t>C</t>
  </si>
  <si>
    <t>E</t>
  </si>
  <si>
    <r>
      <rPr>
        <b/>
        <sz val="12"/>
        <color rgb="FF0000FF"/>
        <rFont val="Wingdings"/>
        <charset val="2"/>
      </rPr>
      <t xml:space="preserve">E  </t>
    </r>
    <r>
      <rPr>
        <b/>
        <sz val="12"/>
        <color rgb="FF0000FF"/>
        <rFont val="Calibri"/>
        <family val="2"/>
        <scheme val="minor"/>
      </rPr>
      <t xml:space="preserve">All Entries in this sheet have to be done by copy paste from the SHALA DARPAN.                                              You must visit shala darpan Download section and download student DATA. You can cut paste needed data </t>
    </r>
  </si>
  <si>
    <t>grade</t>
  </si>
  <si>
    <t>;g ,Dly izksxzke esjs ije~ iwT; xq:nso Jh Jh 1008 oklqnso th egkjkt o esjs bZ"V izHkq t;  ctjaxcyh o ikcwth egkjkt dks lefiZr gSaA esjs ekrk &amp; firk o xq:tuksa ds vk'khokZn ls ;g ,Dly izksxzke f'k{kk foHkkx dh lsok esa lefiZr gSaA</t>
  </si>
  <si>
    <t>K.R. Choudhary</t>
  </si>
  <si>
    <t>Chandresh pal Singh</t>
  </si>
  <si>
    <t>Pravin Kumar Suthar</t>
  </si>
  <si>
    <t>Mohammed Rafiq</t>
  </si>
  <si>
    <t>Principal</t>
  </si>
  <si>
    <t>G.S.S.S. JADAN</t>
  </si>
  <si>
    <t>G.S.S.S. Giradhara , Pali</t>
  </si>
  <si>
    <t>G.S.S.S. DHAKARI , Sojat</t>
  </si>
  <si>
    <t>G.S.S.S. Rendari, Sojat</t>
  </si>
  <si>
    <t>Kesaram Mahesh</t>
  </si>
  <si>
    <t>Naresh Kumar Solanki</t>
  </si>
  <si>
    <t>Dr. Poornima Rani</t>
  </si>
  <si>
    <t>Rita Parihar</t>
  </si>
  <si>
    <t>Principal &amp; Exam. Coordinator</t>
  </si>
  <si>
    <t>Jila Saman Pariksha Prabhari , Pali</t>
  </si>
  <si>
    <t>G.S.S.S. Sojat, Pali</t>
  </si>
  <si>
    <t>G.S.S.S. Nandiya Jajara, JDR</t>
  </si>
  <si>
    <t>G.S.S.S. Bomadara, Pali</t>
  </si>
  <si>
    <r>
      <rPr>
        <b/>
        <sz val="14"/>
        <color rgb="FF002060"/>
        <rFont val="Kruti Dev 010"/>
      </rPr>
      <t xml:space="preserve">;g ,Dly izksxzke vki </t>
    </r>
    <r>
      <rPr>
        <b/>
        <sz val="14"/>
        <color rgb="FF002060"/>
        <rFont val="Cambria"/>
        <family val="1"/>
      </rPr>
      <t xml:space="preserve"> www.rajgyan.co.in  ,   www.rajteachers.com  , www.rajsevak.com/excel  </t>
    </r>
    <r>
      <rPr>
        <b/>
        <sz val="14"/>
        <color rgb="FF002060"/>
        <rFont val="Kruti Dev 010"/>
      </rPr>
      <t>ls MkmuyksM dj ldrsa gSaA</t>
    </r>
  </si>
  <si>
    <t>&amp;% bl ,Dly izksxzke ij dk;Z djusa gsrq fo'ks"k funsZ'k %&amp;</t>
  </si>
  <si>
    <t>bl odZcqd esa T;knk ,UV~zh dk yQM+k ugh gSaA vki 'kkyk niZ.k ds MkmuyksM lsD'ku esa tkdj LVqMsUV MkVk MkmuyksM djds lh/ks gh LVqMsUV MkVk ,UV~zh 'khV ij dkWih isLV dj ldrs gSaA</t>
  </si>
  <si>
    <t>blds vfrfjDr fjtYV odZcqd esa ,UV~zh djrs le; vkusokyh lkekU; leL;k,¡ o lek/kku</t>
  </si>
  <si>
    <r>
      <t xml:space="preserve">lcls igys 'khV dks vksiu djrs gh </t>
    </r>
    <r>
      <rPr>
        <b/>
        <sz val="14"/>
        <color theme="1" tint="4.9989318521683403E-2"/>
        <rFont val="Kruti Dev 010"/>
      </rPr>
      <t>ekLVj 'khV</t>
    </r>
    <r>
      <rPr>
        <sz val="14"/>
        <color theme="1" tint="4.9989318521683403E-2"/>
        <rFont val="Kruti Dev 010"/>
      </rPr>
      <t xml:space="preserve"> ij dqN lkekU; tkudkjh tks fo|ky; ls lEcf/kr gsa] mls iw.kZ dj ysosA</t>
    </r>
  </si>
  <si>
    <r>
      <t xml:space="preserve">mlds ckn vki </t>
    </r>
    <r>
      <rPr>
        <b/>
        <sz val="14"/>
        <color theme="1" tint="4.9989318521683403E-2"/>
        <rFont val="Kruti Dev 010"/>
      </rPr>
      <t>ekdZ ,UV~zh 'khV</t>
    </r>
    <r>
      <rPr>
        <sz val="14"/>
        <color theme="1" tint="4.9989318521683403E-2"/>
        <rFont val="Kruti Dev 010"/>
      </rPr>
      <t xml:space="preserve"> ij tk;s vkSj LVqMsUV ds l=okj vadksa dh fMVSy dks HkjsA buiqV ,UV~zh ;gk rd gh gSa] fQj vkids fy, vkmV iqV lsD'ku 'kq: gks tk;sxkA</t>
    </r>
  </si>
  <si>
    <r>
      <t xml:space="preserve"> </t>
    </r>
    <r>
      <rPr>
        <b/>
        <sz val="16"/>
        <color theme="5" tint="-0.499984740745262"/>
        <rFont val="Calibri"/>
        <family val="2"/>
        <scheme val="minor"/>
      </rPr>
      <t>PASTE SPECIAL</t>
    </r>
    <r>
      <rPr>
        <b/>
        <sz val="16"/>
        <color theme="5" tint="-0.499984740745262"/>
        <rFont val="Cambria"/>
        <family val="1"/>
      </rPr>
      <t xml:space="preserve"> </t>
    </r>
    <r>
      <rPr>
        <b/>
        <sz val="16"/>
        <color theme="5" tint="-0.499984740745262"/>
        <rFont val="Kruti Dev 010"/>
      </rPr>
      <t>dk iz;ksx dgkW vkSj fdl izdkj djuk gS</t>
    </r>
  </si>
  <si>
    <r>
      <t xml:space="preserve">vki viuh iqjkuh odZcqd ds </t>
    </r>
    <r>
      <rPr>
        <sz val="14"/>
        <color rgb="FF000000"/>
        <rFont val="Cambria"/>
        <family val="1"/>
      </rPr>
      <t xml:space="preserve">Master sheet &amp; Student Data Entry &amp; Marks Entry sheet </t>
    </r>
    <r>
      <rPr>
        <sz val="14"/>
        <color rgb="FF000000"/>
        <rFont val="Kruti Dev 010"/>
      </rPr>
      <t xml:space="preserve"> ls </t>
    </r>
    <r>
      <rPr>
        <sz val="14"/>
        <color rgb="FF000000"/>
        <rFont val="Cambria"/>
        <family val="1"/>
      </rPr>
      <t>data</t>
    </r>
    <r>
      <rPr>
        <sz val="14"/>
        <color rgb="FF000000"/>
        <rFont val="Kruti Dev 010"/>
      </rPr>
      <t xml:space="preserve"> dks </t>
    </r>
    <r>
      <rPr>
        <sz val="14"/>
        <color rgb="FF000000"/>
        <rFont val="Cambria"/>
        <family val="1"/>
      </rPr>
      <t>copy</t>
    </r>
    <r>
      <rPr>
        <sz val="14"/>
        <color rgb="FF000000"/>
        <rFont val="Kruti Dev 010"/>
      </rPr>
      <t xml:space="preserve"> dj ubZ “khV esa </t>
    </r>
    <r>
      <rPr>
        <sz val="14"/>
        <color rgb="FF000000"/>
        <rFont val="Cambria"/>
        <family val="1"/>
      </rPr>
      <t>paste</t>
    </r>
    <r>
      <rPr>
        <sz val="14"/>
        <color rgb="FF000000"/>
        <rFont val="Kruti Dev 010"/>
      </rPr>
      <t xml:space="preserve"> djuk pkgsa rks </t>
    </r>
    <r>
      <rPr>
        <sz val="14"/>
        <color rgb="FF000000"/>
        <rFont val="Cambria"/>
        <family val="1"/>
      </rPr>
      <t>paste special option</t>
    </r>
    <r>
      <rPr>
        <sz val="14"/>
        <color rgb="FF000000"/>
        <rFont val="Kruti Dev 010"/>
      </rPr>
      <t xml:space="preserve"> dk gh iz;ksx djsa ,slk djus ij ubZ odZcqd ds </t>
    </r>
    <r>
      <rPr>
        <sz val="14"/>
        <color rgb="FF000000"/>
        <rFont val="Cambria"/>
        <family val="1"/>
      </rPr>
      <t>formatting</t>
    </r>
    <r>
      <rPr>
        <sz val="14"/>
        <color rgb="FF000000"/>
        <rFont val="Kruti Dev 010"/>
      </rPr>
      <t xml:space="preserve"> vkSj </t>
    </r>
    <r>
      <rPr>
        <sz val="14"/>
        <color rgb="FF000000"/>
        <rFont val="Cambria"/>
        <family val="1"/>
      </rPr>
      <t>data validation</t>
    </r>
    <r>
      <rPr>
        <sz val="14"/>
        <color rgb="FF000000"/>
        <rFont val="Kruti Dev 010"/>
      </rPr>
      <t xml:space="preserve"> ugha fcxMsaxsA</t>
    </r>
  </si>
  <si>
    <r>
      <rPr>
        <b/>
        <sz val="16"/>
        <color theme="5" tint="-0.499984740745262"/>
        <rFont val="Kruti Dev 010"/>
      </rPr>
      <t>rkjh[k dk</t>
    </r>
    <r>
      <rPr>
        <b/>
        <sz val="16"/>
        <color theme="5" tint="-0.499984740745262"/>
        <rFont val="Cambria"/>
        <family val="2"/>
      </rPr>
      <t xml:space="preserve"> </t>
    </r>
    <r>
      <rPr>
        <b/>
        <sz val="16"/>
        <color theme="5" tint="-0.499984740745262"/>
        <rFont val="Calibri"/>
        <family val="2"/>
        <scheme val="minor"/>
      </rPr>
      <t>FORMAT</t>
    </r>
    <r>
      <rPr>
        <b/>
        <sz val="16"/>
        <color theme="5" tint="-0.499984740745262"/>
        <rFont val="Cambria"/>
        <family val="2"/>
      </rPr>
      <t xml:space="preserve"> </t>
    </r>
    <r>
      <rPr>
        <b/>
        <sz val="16"/>
        <color theme="5" tint="-0.499984740745262"/>
        <rFont val="Kruti Dev 010"/>
      </rPr>
      <t>fdl izdkj j[kuk gSa</t>
    </r>
  </si>
  <si>
    <r>
      <t xml:space="preserve">vius dEI;wVj dk </t>
    </r>
    <r>
      <rPr>
        <sz val="14"/>
        <color rgb="FF000000"/>
        <rFont val="Calibri"/>
        <family val="2"/>
      </rPr>
      <t>date format set</t>
    </r>
    <r>
      <rPr>
        <sz val="14"/>
        <color rgb="FF000000"/>
        <rFont val="Kruti Dev 010"/>
      </rPr>
      <t xml:space="preserve"> djsa D;ksa fd </t>
    </r>
    <r>
      <rPr>
        <sz val="14"/>
        <color rgb="FF000000"/>
        <rFont val="Cambria"/>
        <family val="1"/>
      </rPr>
      <t xml:space="preserve">by default </t>
    </r>
    <r>
      <rPr>
        <sz val="14"/>
        <color rgb="FF000000"/>
        <rFont val="Kruti Dev 010"/>
      </rPr>
      <t>;g</t>
    </r>
    <r>
      <rPr>
        <sz val="14"/>
        <color rgb="FF000000"/>
        <rFont val="Cambria"/>
        <family val="1"/>
      </rPr>
      <t xml:space="preserve"> mm/dd/yy</t>
    </r>
    <r>
      <rPr>
        <sz val="14"/>
        <color rgb="FF000000"/>
        <rFont val="Kruti Dev 010"/>
      </rPr>
      <t xml:space="preserve"> gksrk gS tc fd ges </t>
    </r>
    <r>
      <rPr>
        <sz val="14"/>
        <color rgb="FF000000"/>
        <rFont val="Camrbria"/>
      </rPr>
      <t>dd/mm/yy</t>
    </r>
    <r>
      <rPr>
        <sz val="14"/>
        <color rgb="FF000000"/>
        <rFont val="Kruti Dev 010"/>
      </rPr>
      <t xml:space="preserve"> dh vko';drk gksrh gSA</t>
    </r>
  </si>
  <si>
    <r>
      <t xml:space="preserve">date format </t>
    </r>
    <r>
      <rPr>
        <sz val="14"/>
        <color theme="1"/>
        <rFont val="Kruti Dev 010"/>
      </rPr>
      <t xml:space="preserve">dks cnyus ds fy;s </t>
    </r>
    <r>
      <rPr>
        <sz val="14"/>
        <color theme="1"/>
        <rFont val="Calibri"/>
        <family val="2"/>
      </rPr>
      <t xml:space="preserve">control panel </t>
    </r>
    <r>
      <rPr>
        <sz val="14"/>
        <color theme="1"/>
        <rFont val="Kruti Dev 010"/>
      </rPr>
      <t xml:space="preserve">esa </t>
    </r>
    <r>
      <rPr>
        <sz val="14"/>
        <color theme="1"/>
        <rFont val="Calibri"/>
        <family val="2"/>
      </rPr>
      <t xml:space="preserve">regional language setting  </t>
    </r>
    <r>
      <rPr>
        <sz val="14"/>
        <color theme="1"/>
        <rFont val="Kruti Dev 010"/>
      </rPr>
      <t xml:space="preserve">esa </t>
    </r>
    <r>
      <rPr>
        <sz val="14"/>
        <color theme="1"/>
        <rFont val="Times New Roman"/>
        <family val="1"/>
      </rPr>
      <t>date format mm/dd/yy</t>
    </r>
    <r>
      <rPr>
        <sz val="14"/>
        <color theme="1"/>
        <rFont val="Kruti Dev 010"/>
      </rPr>
      <t xml:space="preserve"> ds LFkku ij </t>
    </r>
    <r>
      <rPr>
        <sz val="14"/>
        <color theme="1"/>
        <rFont val="Times New Roman"/>
        <family val="1"/>
      </rPr>
      <t>dd/mm/yy</t>
    </r>
    <r>
      <rPr>
        <sz val="14"/>
        <color theme="1"/>
        <rFont val="Kruti Dev 010"/>
      </rPr>
      <t>djsaA</t>
    </r>
  </si>
  <si>
    <r>
      <t xml:space="preserve">Fonts </t>
    </r>
    <r>
      <rPr>
        <b/>
        <sz val="16"/>
        <color theme="5" tint="-0.499984740745262"/>
        <rFont val="Kruti Dev 010"/>
      </rPr>
      <t>ds ckjsa esa tkudkjh</t>
    </r>
  </si>
  <si>
    <r>
      <t xml:space="preserve">fjtYV odZcqd fgUnh o vaxzsth esa miyC/k gSaA viuh vko”;drkuqlkj iz;ksx djsaA </t>
    </r>
    <r>
      <rPr>
        <sz val="14"/>
        <color rgb="FF000000"/>
        <rFont val="Calibri"/>
        <family val="2"/>
      </rPr>
      <t>Font Change</t>
    </r>
    <r>
      <rPr>
        <sz val="14"/>
        <color rgb="FF000000"/>
        <rFont val="Kruti Dev 010"/>
      </rPr>
      <t xml:space="preserve"> u djsaA</t>
    </r>
  </si>
  <si>
    <r>
      <t xml:space="preserve">start menu </t>
    </r>
    <r>
      <rPr>
        <sz val="14"/>
        <color theme="1"/>
        <rFont val="Kruti Dev 010"/>
      </rPr>
      <t xml:space="preserve">ls </t>
    </r>
    <r>
      <rPr>
        <sz val="14"/>
        <color theme="1"/>
        <rFont val="Times New Roman"/>
        <family val="1"/>
      </rPr>
      <t xml:space="preserve">control pannel </t>
    </r>
    <r>
      <rPr>
        <sz val="14"/>
        <color theme="1"/>
        <rFont val="Kruti Dev 010"/>
      </rPr>
      <t>[kksysa</t>
    </r>
  </si>
  <si>
    <r>
      <t xml:space="preserve">control pannel </t>
    </r>
    <r>
      <rPr>
        <sz val="14"/>
        <color theme="1"/>
        <rFont val="Kruti Dev 010"/>
      </rPr>
      <t xml:space="preserve">esa </t>
    </r>
    <r>
      <rPr>
        <sz val="14"/>
        <color theme="1"/>
        <rFont val="Times New Roman"/>
        <family val="1"/>
      </rPr>
      <t xml:space="preserve">fonts </t>
    </r>
    <r>
      <rPr>
        <sz val="14"/>
        <color theme="1"/>
        <rFont val="Kruti Dev 010"/>
      </rPr>
      <t xml:space="preserve">uke ds </t>
    </r>
    <r>
      <rPr>
        <sz val="14"/>
        <color theme="1"/>
        <rFont val="Times New Roman"/>
        <family val="1"/>
      </rPr>
      <t xml:space="preserve">folder </t>
    </r>
    <r>
      <rPr>
        <sz val="14"/>
        <color theme="1"/>
        <rFont val="Kruti Dev 010"/>
      </rPr>
      <t xml:space="preserve">ij </t>
    </r>
    <r>
      <rPr>
        <sz val="14"/>
        <color theme="1"/>
        <rFont val="Times New Roman"/>
        <family val="1"/>
      </rPr>
      <t xml:space="preserve">right click </t>
    </r>
    <r>
      <rPr>
        <sz val="14"/>
        <color theme="1"/>
        <rFont val="Kruti Dev 010"/>
      </rPr>
      <t xml:space="preserve">djsa vkSj </t>
    </r>
    <r>
      <rPr>
        <sz val="14"/>
        <color theme="1"/>
        <rFont val="Times New Roman"/>
        <family val="1"/>
      </rPr>
      <t xml:space="preserve">paste </t>
    </r>
    <r>
      <rPr>
        <sz val="14"/>
        <color theme="1"/>
        <rFont val="Kruti Dev 010"/>
      </rPr>
      <t xml:space="preserve">djasA </t>
    </r>
  </si>
  <si>
    <t>mifLFkfr o vuqifLFkfr ds Øe esa</t>
  </si>
  <si>
    <r>
      <t xml:space="preserve">esfMdy ds fy, </t>
    </r>
    <r>
      <rPr>
        <sz val="16"/>
        <color rgb="FFD60093"/>
        <rFont val="Times New Roman"/>
        <family val="1"/>
      </rPr>
      <t>ml</t>
    </r>
    <r>
      <rPr>
        <sz val="16"/>
        <color rgb="FF000000"/>
        <rFont val="Times New Roman"/>
        <family val="1"/>
      </rPr>
      <t>,</t>
    </r>
    <r>
      <rPr>
        <sz val="16"/>
        <color rgb="FF000000"/>
        <rFont val="Kruti Dev 010"/>
      </rPr>
      <t xml:space="preserve"> vuqifLFkr ds fy, </t>
    </r>
    <r>
      <rPr>
        <sz val="16"/>
        <color rgb="FFD60093"/>
        <rFont val="Times New Roman"/>
        <family val="1"/>
      </rPr>
      <t>ab</t>
    </r>
    <r>
      <rPr>
        <sz val="16"/>
        <color rgb="FF000000"/>
        <rFont val="Times New Roman"/>
        <family val="1"/>
      </rPr>
      <t>,</t>
    </r>
    <r>
      <rPr>
        <sz val="16"/>
        <color rgb="FF000000"/>
        <rFont val="Kruti Dev 010"/>
      </rPr>
      <t>vadksa ds LFkku ij fy[ksaA</t>
    </r>
  </si>
  <si>
    <r>
      <t xml:space="preserve">iwjd mRrh.kZ vFkok fdlh vU; dkj.k ls nsj ls izos”k ikus okys Nk=ksa ds ml fo’k; ds vadksa ds LFkku ij </t>
    </r>
    <r>
      <rPr>
        <sz val="16"/>
        <color rgb="FFD60093"/>
        <rFont val="Times New Roman"/>
        <family val="1"/>
      </rPr>
      <t>na</t>
    </r>
    <r>
      <rPr>
        <sz val="16"/>
        <color rgb="FFFF0000"/>
        <rFont val="Times New Roman"/>
        <family val="1"/>
      </rPr>
      <t xml:space="preserve"> </t>
    </r>
    <r>
      <rPr>
        <sz val="16"/>
        <color rgb="FF000000"/>
        <rFont val="Kruti Dev 010"/>
      </rPr>
      <t>fy[ksaA</t>
    </r>
  </si>
  <si>
    <r>
      <t xml:space="preserve">Master sheet &amp; Student Data Entry &amp; Marks Entry </t>
    </r>
    <r>
      <rPr>
        <sz val="14"/>
        <color rgb="FF000000"/>
        <rFont val="Kruti Dev 010"/>
      </rPr>
      <t xml:space="preserve">dh </t>
    </r>
    <r>
      <rPr>
        <sz val="14"/>
        <color rgb="FF000000"/>
        <rFont val="Times New Roman"/>
        <family val="1"/>
      </rPr>
      <t xml:space="preserve">sheet </t>
    </r>
    <r>
      <rPr>
        <sz val="14"/>
        <color rgb="FF000000"/>
        <rFont val="Kruti Dev 010"/>
      </rPr>
      <t xml:space="preserve">esa fdlh Hkh </t>
    </r>
    <r>
      <rPr>
        <sz val="14"/>
        <color rgb="FF000000"/>
        <rFont val="Calibri"/>
        <family val="2"/>
      </rPr>
      <t>cell</t>
    </r>
    <r>
      <rPr>
        <sz val="14"/>
        <color rgb="FF000000"/>
        <rFont val="Kruti Dev 010"/>
      </rPr>
      <t xml:space="preserve"> dks </t>
    </r>
    <r>
      <rPr>
        <sz val="14"/>
        <color rgb="FF000000"/>
        <rFont val="Calibri"/>
        <family val="2"/>
      </rPr>
      <t>delete</t>
    </r>
    <r>
      <rPr>
        <sz val="14"/>
        <color rgb="FF000000"/>
        <rFont val="Kruti Dev 010"/>
      </rPr>
      <t xml:space="preserve"> ugh djsa  u gh </t>
    </r>
    <r>
      <rPr>
        <sz val="14"/>
        <color rgb="FF000000"/>
        <rFont val="Calibri"/>
        <family val="2"/>
      </rPr>
      <t>cut  paste</t>
    </r>
    <r>
      <rPr>
        <sz val="14"/>
        <color rgb="FF000000"/>
        <rFont val="Kruti Dev 010"/>
      </rPr>
      <t xml:space="preserve"> djsaA izfof’V;ksa dks </t>
    </r>
    <r>
      <rPr>
        <sz val="14"/>
        <color rgb="FF000000"/>
        <rFont val="Calibri"/>
        <family val="2"/>
      </rPr>
      <t>delete</t>
    </r>
    <r>
      <rPr>
        <sz val="14"/>
        <color rgb="FF000000"/>
        <rFont val="Kruti Dev 010"/>
      </rPr>
      <t xml:space="preserve"> djus ds fy, </t>
    </r>
    <r>
      <rPr>
        <sz val="14"/>
        <color rgb="FF000000"/>
        <rFont val="Calibri"/>
        <family val="2"/>
      </rPr>
      <t>keyboard</t>
    </r>
    <r>
      <rPr>
        <sz val="14"/>
        <color rgb="FF000000"/>
        <rFont val="Kruti Dev 010"/>
      </rPr>
      <t xml:space="preserve"> ds </t>
    </r>
    <r>
      <rPr>
        <sz val="14"/>
        <color rgb="FF000000"/>
        <rFont val="Calibri"/>
        <family val="2"/>
      </rPr>
      <t xml:space="preserve">delete </t>
    </r>
    <r>
      <rPr>
        <sz val="14"/>
        <color rgb="FF000000"/>
        <rFont val="Kruti Dev 010"/>
      </rPr>
      <t xml:space="preserve">cVu dk iz;ksx djsa vFkok </t>
    </r>
    <r>
      <rPr>
        <sz val="14"/>
        <color rgb="FF000000"/>
        <rFont val="Calibri"/>
        <family val="2"/>
        <scheme val="minor"/>
      </rPr>
      <t>'</t>
    </r>
    <r>
      <rPr>
        <sz val="14"/>
        <color rgb="FF000000"/>
        <rFont val="Cambria"/>
        <family val="1"/>
      </rPr>
      <t>clear content' option</t>
    </r>
    <r>
      <rPr>
        <sz val="14"/>
        <color rgb="FF000000"/>
        <rFont val="Kruti Dev 010"/>
      </rPr>
      <t xml:space="preserve"> dk iz;ksx djsaA</t>
    </r>
  </si>
  <si>
    <r>
      <t xml:space="preserve">izR;sd Nk= dh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dqy ehfVax o mifLFkfr i`Fkd&amp;i`Fkd MkVk ,UV~zh djsaA</t>
    </r>
  </si>
  <si>
    <t>ekdZ ,UVzh o iw.kkZd dh djrs le; /;ku j[kh tkuh lko/kkuh</t>
  </si>
  <si>
    <r>
      <t xml:space="preserve">Hkwyo”k dksbZ </t>
    </r>
    <r>
      <rPr>
        <sz val="16"/>
        <color rgb="FF7030A0"/>
        <rFont val="Times New Roman"/>
        <family val="1"/>
      </rPr>
      <t xml:space="preserve">errors </t>
    </r>
    <r>
      <rPr>
        <sz val="16"/>
        <color rgb="FF7030A0"/>
        <rFont val="Kruti Dev 010"/>
      </rPr>
      <t xml:space="preserve">mRiUu gksus ij dsoy </t>
    </r>
    <r>
      <rPr>
        <sz val="16"/>
        <color rgb="FF7030A0"/>
        <rFont val="Calibri"/>
        <family val="2"/>
        <scheme val="minor"/>
      </rPr>
      <t>Master sheet &amp; Student Data Entry &amp; Marks Entry sheet</t>
    </r>
    <r>
      <rPr>
        <sz val="16"/>
        <color rgb="FF7030A0"/>
        <rFont val="Times New Roman"/>
        <family val="1"/>
      </rPr>
      <t xml:space="preserve"> </t>
    </r>
    <r>
      <rPr>
        <sz val="16"/>
        <color rgb="FF7030A0"/>
        <rFont val="Kruti Dev 010"/>
      </rPr>
      <t xml:space="preserve"> esa lq/kkj djsa o rduhdh </t>
    </r>
    <r>
      <rPr>
        <sz val="16"/>
        <color rgb="FF7030A0"/>
        <rFont val="Times New Roman"/>
        <family val="1"/>
      </rPr>
      <t>error</t>
    </r>
    <r>
      <rPr>
        <sz val="16"/>
        <color rgb="FF7030A0"/>
        <rFont val="Kruti Dev 010"/>
      </rPr>
      <t xml:space="preserve"> vkus ij iqu% izfof’V;k¡ u djsa] ,d vU; odZcqd </t>
    </r>
    <r>
      <rPr>
        <sz val="16"/>
        <color rgb="FF7030A0"/>
        <rFont val="Times New Roman"/>
        <family val="1"/>
      </rPr>
      <t>copy</t>
    </r>
    <r>
      <rPr>
        <sz val="16"/>
        <color rgb="FF7030A0"/>
        <rFont val="Kruti Dev 010"/>
      </rPr>
      <t xml:space="preserve"> dj mldh izfof’V;ksa dks </t>
    </r>
    <r>
      <rPr>
        <sz val="16"/>
        <color rgb="FF7030A0"/>
        <rFont val="Times New Roman"/>
        <family val="1"/>
      </rPr>
      <t>paste</t>
    </r>
    <r>
      <rPr>
        <sz val="16"/>
        <color rgb="FF7030A0"/>
        <rFont val="Kruti Dev 010"/>
      </rPr>
      <t xml:space="preserve"> djsaA </t>
    </r>
    <r>
      <rPr>
        <sz val="16"/>
        <color rgb="FF7030A0"/>
        <rFont val="Cambria"/>
        <family val="1"/>
        <scheme val="major"/>
      </rPr>
      <t>paste special (paste values) only.</t>
    </r>
  </si>
  <si>
    <r>
      <t xml:space="preserve">rduhdh </t>
    </r>
    <r>
      <rPr>
        <sz val="16"/>
        <color rgb="FF7030A0"/>
        <rFont val="Times New Roman"/>
        <family val="1"/>
      </rPr>
      <t xml:space="preserve">error </t>
    </r>
    <r>
      <rPr>
        <sz val="16"/>
        <color rgb="FF7030A0"/>
        <rFont val="Kruti Dev 010"/>
      </rPr>
      <t xml:space="preserve">vkus ij </t>
    </r>
    <r>
      <rPr>
        <sz val="16"/>
        <color rgb="FF7030A0"/>
        <rFont val="Times New Roman"/>
        <family val="1"/>
      </rPr>
      <t xml:space="preserve">statement of marks </t>
    </r>
    <r>
      <rPr>
        <sz val="16"/>
        <color rgb="FF7030A0"/>
        <rFont val="Kruti Dev 010"/>
      </rPr>
      <t>o</t>
    </r>
    <r>
      <rPr>
        <sz val="16"/>
        <color rgb="FF7030A0"/>
        <rFont val="Times New Roman"/>
        <family val="1"/>
      </rPr>
      <t xml:space="preserve"> progress reports </t>
    </r>
    <r>
      <rPr>
        <sz val="16"/>
        <color rgb="FF7030A0"/>
        <rFont val="Kruti Dev 010"/>
      </rPr>
      <t>ds</t>
    </r>
    <r>
      <rPr>
        <sz val="16"/>
        <color rgb="FF7030A0"/>
        <rFont val="Times New Roman"/>
        <family val="1"/>
      </rPr>
      <t xml:space="preserve">cell </t>
    </r>
    <r>
      <rPr>
        <sz val="16"/>
        <color rgb="FF7030A0"/>
        <rFont val="Kruti Dev 010"/>
      </rPr>
      <t>esa</t>
    </r>
    <r>
      <rPr>
        <sz val="16"/>
        <color rgb="FF7030A0"/>
        <rFont val="Times New Roman"/>
        <family val="1"/>
      </rPr>
      <t>####, frm, value?</t>
    </r>
    <r>
      <rPr>
        <sz val="16"/>
        <color rgb="FF7030A0"/>
        <rFont val="Kruti Dev 010"/>
      </rPr>
      <t>bl izdkj fn[kkbZ nsaxsA</t>
    </r>
  </si>
  <si>
    <r>
      <rPr>
        <sz val="16"/>
        <color rgb="FF7030A0"/>
        <rFont val="Calibri"/>
        <family val="2"/>
        <scheme val="minor"/>
      </rPr>
      <t>Column size</t>
    </r>
    <r>
      <rPr>
        <sz val="16"/>
        <color rgb="FF7030A0"/>
        <rFont val="Times New Roman"/>
        <family val="1"/>
      </rPr>
      <t xml:space="preserve"> </t>
    </r>
    <r>
      <rPr>
        <sz val="16"/>
        <color rgb="FF7030A0"/>
        <rFont val="Kruti Dev 010"/>
      </rPr>
      <t xml:space="preserve">NksVk gksusij </t>
    </r>
    <r>
      <rPr>
        <sz val="16"/>
        <color rgb="FF7030A0"/>
        <rFont val="Times New Roman"/>
        <family val="1"/>
      </rPr>
      <t xml:space="preserve">#### </t>
    </r>
    <r>
      <rPr>
        <sz val="16"/>
        <color rgb="FF7030A0"/>
        <rFont val="Kruti Dev 010"/>
      </rPr>
      <t xml:space="preserve">fn[kkbZ nsxkA ,slh fLFfr esa </t>
    </r>
    <r>
      <rPr>
        <sz val="16"/>
        <color rgb="FF7030A0"/>
        <rFont val="Times New Roman"/>
        <family val="1"/>
      </rPr>
      <t>Column size</t>
    </r>
    <r>
      <rPr>
        <sz val="16"/>
        <color rgb="FF7030A0"/>
        <rFont val="Kruti Dev 010"/>
      </rPr>
      <t xml:space="preserve"> cM+k djsaA</t>
    </r>
  </si>
  <si>
    <t>vU; egRoiw.kZ tkudkjh ¼fizUV djus ds fy,½</t>
  </si>
  <si>
    <r>
      <rPr>
        <sz val="14"/>
        <rFont val="Calibri"/>
        <family val="2"/>
        <scheme val="minor"/>
      </rPr>
      <t>Master sheet &amp; Student Data Entry &amp; Marks Entry sheet</t>
    </r>
    <r>
      <rPr>
        <sz val="14"/>
        <rFont val="Times New Roman"/>
        <family val="1"/>
      </rPr>
      <t xml:space="preserve">  </t>
    </r>
    <r>
      <rPr>
        <sz val="14"/>
        <rFont val="Kruti Dev 010"/>
      </rPr>
      <t xml:space="preserve">dh </t>
    </r>
    <r>
      <rPr>
        <sz val="14"/>
        <rFont val="Times New Roman"/>
        <family val="1"/>
      </rPr>
      <t xml:space="preserve">sheet </t>
    </r>
    <r>
      <rPr>
        <sz val="14"/>
        <rFont val="Kruti Dev 010"/>
      </rPr>
      <t>dks fiazV u djsaA ;g flQZ ,UV~zh ds fy, ,UV~zh QkweZ gSaA</t>
    </r>
  </si>
  <si>
    <t>Programmer  &amp;   Presented By</t>
  </si>
  <si>
    <t>Mahendra Naniwal</t>
  </si>
  <si>
    <t>Ad CDEO</t>
  </si>
  <si>
    <t>Pali</t>
  </si>
  <si>
    <t>Pravin Kumar Charan</t>
  </si>
  <si>
    <t>G.S.S.S. Rana, Rohat</t>
  </si>
  <si>
    <t>Sharawan Kumar</t>
  </si>
  <si>
    <t>Mishrilal Makwana</t>
  </si>
  <si>
    <t>G.S.S.S. Chandawal Nagar</t>
  </si>
  <si>
    <t>G.S.S.S. Inderwara, Rani</t>
  </si>
  <si>
    <t>;g ,Dly 'khV esa 100 fo|kfFkZ;ksa dks /;ku esa j[kdj cuk;h x;h gSaA ftllsa odZ djusa esa vkidks nqfo/kk u gksA ;fn vkids Ldwy esa fdlh Hkh d{kk esa fo|kFkhZ 100 lsa de gSa rks vfrfjDr dkye dks gkbM dj ysos vkSj ;fn 100 ls T;knk gSa rks vyx vyx lsD'ku dh odZcqd rS;kj dj ldrs gSaA ;k fQj vki uhpsa fn;s x;s bZesy ,M~zsl ij lsaM dj blds dkye c&lt;ok ldrs gSaA</t>
  </si>
  <si>
    <r>
      <t>ckn esa ;fn 'khV esa MkVk QhM djrs le; vkils dgh ij Hkh ikloMZ ugh iwNsxk vkSj ;fn iwNs rks vki</t>
    </r>
    <r>
      <rPr>
        <sz val="14"/>
        <color theme="1" tint="4.9989318521683403E-2"/>
        <rFont val="Calibri"/>
        <family val="2"/>
        <scheme val="minor"/>
      </rPr>
      <t xml:space="preserve"> school</t>
    </r>
    <r>
      <rPr>
        <sz val="14"/>
        <color theme="1" tint="4.9989318521683403E-2"/>
        <rFont val="Kruti Dev 010"/>
      </rPr>
      <t xml:space="preserve"> ikloMZ ns nsosA</t>
    </r>
  </si>
  <si>
    <r>
      <t xml:space="preserve">mlds ckn </t>
    </r>
    <r>
      <rPr>
        <b/>
        <sz val="16"/>
        <color theme="1" tint="4.9989318521683403E-2"/>
        <rFont val="Kruti Dev 010"/>
      </rPr>
      <t>LVqMsUV MkVk ,UV~zh 'khV</t>
    </r>
    <r>
      <rPr>
        <sz val="14"/>
        <color theme="1" tint="4.9989318521683403E-2"/>
        <rFont val="Kruti Dev 010"/>
      </rPr>
      <t xml:space="preserve"> ij tk;s vkSj LVqMsUV dh fMVsy Hkjsa A bl izksxzke dks ljyre djus ds m)s'; ls odZcqd esa T;knk ,UV~zh dk yQM+k ugh j[kk gSaA vki 'kkyk niZ.k ds MkmuyksM lsD'ku esa tkdj LVqMsUV MkVk MkmuyksM djds lh/ks gh LVqMsUV MkVk ,UV~zh 'khV ij dkWih isLV ds isLV Lis'ky vkIlu ls dj ldrs gSaA tks dkye dke vk;s mldks dkWih isLV dj ysoss A</t>
    </r>
  </si>
  <si>
    <t>vkxs dh 'khV tks vkids fjiksZV lsD'ku gSaA ;g lHkh ,4 lkbZt ds isij ij O;ofFkr dh gqbZ gSaA ekdZ'khV okyh 'khV ij vki izR;sd Nk= dh jksy uaEcj ds vuqlkj QksVks;qDr ekdZ'khV tujsV dj ldrs gSaA</t>
  </si>
  <si>
    <r>
      <t>Paste special</t>
    </r>
    <r>
      <rPr>
        <sz val="14"/>
        <color rgb="FF000000"/>
        <rFont val="Kruti Dev 010"/>
      </rPr>
      <t xml:space="preserve"> ds fy, tgk¡ </t>
    </r>
    <r>
      <rPr>
        <sz val="14"/>
        <color rgb="FF000000"/>
        <rFont val="Cambria"/>
        <family val="1"/>
      </rPr>
      <t>paste</t>
    </r>
    <r>
      <rPr>
        <sz val="14"/>
        <color rgb="FF000000"/>
        <rFont val="Kruti Dev 010"/>
      </rPr>
      <t xml:space="preserve"> djuk gks ogk¡ </t>
    </r>
    <r>
      <rPr>
        <sz val="14"/>
        <color rgb="FF000000"/>
        <rFont val="Cambria"/>
        <family val="1"/>
      </rPr>
      <t>Right</t>
    </r>
    <r>
      <rPr>
        <sz val="14"/>
        <color rgb="FF000000"/>
        <rFont val="Kruti Dev 010"/>
      </rPr>
      <t xml:space="preserve"> </t>
    </r>
    <r>
      <rPr>
        <sz val="14"/>
        <color rgb="FF000000"/>
        <rFont val="Cambria"/>
        <family val="1"/>
      </rPr>
      <t>click</t>
    </r>
    <r>
      <rPr>
        <sz val="14"/>
        <color rgb="FF000000"/>
        <rFont val="Kruti Dev 010"/>
      </rPr>
      <t xml:space="preserve"> dj </t>
    </r>
    <r>
      <rPr>
        <sz val="14"/>
        <color rgb="FF000000"/>
        <rFont val="Cambria"/>
        <family val="1"/>
      </rPr>
      <t>paste special</t>
    </r>
    <r>
      <rPr>
        <sz val="14"/>
        <color rgb="FF000000"/>
        <rFont val="Kruti Dev 010"/>
      </rPr>
      <t xml:space="preserve"> ls </t>
    </r>
    <r>
      <rPr>
        <sz val="14"/>
        <color rgb="FF000000"/>
        <rFont val="Cambria"/>
        <family val="1"/>
      </rPr>
      <t>paste</t>
    </r>
    <r>
      <rPr>
        <sz val="14"/>
        <color rgb="FF000000"/>
        <rFont val="Kruti Dev 010"/>
      </rPr>
      <t xml:space="preserve"> </t>
    </r>
    <r>
      <rPr>
        <sz val="14"/>
        <color rgb="FF000000"/>
        <rFont val="Cambria"/>
        <family val="1"/>
      </rPr>
      <t>values</t>
    </r>
    <r>
      <rPr>
        <sz val="14"/>
        <color rgb="FF000000"/>
        <rFont val="Kruti Dev 010"/>
      </rPr>
      <t xml:space="preserve"> dk </t>
    </r>
    <r>
      <rPr>
        <sz val="14"/>
        <color rgb="FF000000"/>
        <rFont val="Cambria"/>
        <family val="1"/>
      </rPr>
      <t xml:space="preserve">option select </t>
    </r>
    <r>
      <rPr>
        <sz val="14"/>
        <color rgb="FF000000"/>
        <rFont val="Kruti Dev 010"/>
      </rPr>
      <t xml:space="preserve">djsaA </t>
    </r>
    <r>
      <rPr>
        <sz val="14"/>
        <color rgb="FFFF0000"/>
        <rFont val="Cambria"/>
        <family val="1"/>
        <scheme val="major"/>
      </rPr>
      <t>Cut Paste</t>
    </r>
    <r>
      <rPr>
        <sz val="14"/>
        <color rgb="FF000000"/>
        <rFont val="Kruti Dev 010"/>
      </rPr>
      <t xml:space="preserve"> fcYdqy u djsaA fdlh Hkh </t>
    </r>
    <r>
      <rPr>
        <sz val="14"/>
        <color rgb="FFFF0000"/>
        <rFont val="Cambria"/>
        <family val="1"/>
        <scheme val="major"/>
      </rPr>
      <t>Cell</t>
    </r>
    <r>
      <rPr>
        <sz val="14"/>
        <color rgb="FF000000"/>
        <rFont val="Kruti Dev 010"/>
      </rPr>
      <t xml:space="preserve"> dks </t>
    </r>
    <r>
      <rPr>
        <sz val="14"/>
        <color rgb="FFFF0000"/>
        <rFont val="Cambria"/>
        <family val="1"/>
        <scheme val="major"/>
      </rPr>
      <t xml:space="preserve">delete </t>
    </r>
    <r>
      <rPr>
        <sz val="14"/>
        <color rgb="FF000000"/>
        <rFont val="Kruti Dev 010"/>
      </rPr>
      <t>ua djsaA</t>
    </r>
  </si>
  <si>
    <r>
      <t>iz;sd odZcqd esa</t>
    </r>
    <r>
      <rPr>
        <sz val="14"/>
        <color rgb="FF0033CC"/>
        <rFont val="Times New Roman"/>
        <family val="1"/>
      </rPr>
      <t xml:space="preserve"> krutidev 10 </t>
    </r>
    <r>
      <rPr>
        <sz val="14"/>
        <color rgb="FF000000"/>
        <rFont val="Kruti Dev 010"/>
      </rPr>
      <t>fgUnh</t>
    </r>
    <r>
      <rPr>
        <sz val="14"/>
        <color rgb="FF0033CC"/>
        <rFont val="Times New Roman"/>
        <family val="1"/>
      </rPr>
      <t xml:space="preserve"> font </t>
    </r>
    <r>
      <rPr>
        <sz val="14"/>
        <color rgb="FF000000"/>
        <rFont val="Kruti Dev 010"/>
      </rPr>
      <t>o</t>
    </r>
    <r>
      <rPr>
        <sz val="14"/>
        <color rgb="FF0033CC"/>
        <rFont val="Times New Roman"/>
        <family val="1"/>
      </rPr>
      <t xml:space="preserve"> calibri &amp; Cambria English font </t>
    </r>
    <r>
      <rPr>
        <sz val="14"/>
        <color rgb="FF000000"/>
        <rFont val="Kruti Dev 010"/>
      </rPr>
      <t xml:space="preserve">dk iz;ksx fd;k x;k gSA ;fn mDr </t>
    </r>
    <r>
      <rPr>
        <sz val="14"/>
        <color rgb="FF0033CC"/>
        <rFont val="Times New Roman"/>
        <family val="1"/>
      </rPr>
      <t xml:space="preserve">font </t>
    </r>
    <r>
      <rPr>
        <sz val="14"/>
        <color rgb="FF000000"/>
        <rFont val="Kruti Dev 010"/>
      </rPr>
      <t xml:space="preserve">vkids </t>
    </r>
    <r>
      <rPr>
        <sz val="14"/>
        <color rgb="FF0033CC"/>
        <rFont val="Times New Roman"/>
        <family val="1"/>
      </rPr>
      <t xml:space="preserve">computer </t>
    </r>
    <r>
      <rPr>
        <sz val="14"/>
        <color rgb="FF000000"/>
        <rFont val="Kruti Dev 010"/>
      </rPr>
      <t>esa</t>
    </r>
    <r>
      <rPr>
        <sz val="14"/>
        <color rgb="FF0033CC"/>
        <rFont val="Times New Roman"/>
        <family val="1"/>
      </rPr>
      <t xml:space="preserve"> installed </t>
    </r>
    <r>
      <rPr>
        <sz val="14"/>
        <color rgb="FF000000"/>
        <rFont val="Kruti Dev 010"/>
      </rPr>
      <t>u gksa rks</t>
    </r>
    <r>
      <rPr>
        <sz val="14"/>
        <color rgb="FF0033CC"/>
        <rFont val="Times New Roman"/>
        <family val="1"/>
      </rPr>
      <t xml:space="preserve"> website </t>
    </r>
    <r>
      <rPr>
        <sz val="14"/>
        <color rgb="FF000000"/>
        <rFont val="Kruti Dev 010"/>
      </rPr>
      <t>ls</t>
    </r>
    <r>
      <rPr>
        <sz val="14"/>
        <color rgb="FF0033CC"/>
        <rFont val="Times New Roman"/>
        <family val="1"/>
      </rPr>
      <t xml:space="preserve"> download </t>
    </r>
    <r>
      <rPr>
        <sz val="14"/>
        <color rgb="FF000000"/>
        <rFont val="Kruti Dev 010"/>
      </rPr>
      <t xml:space="preserve">dj </t>
    </r>
    <r>
      <rPr>
        <sz val="14"/>
        <color rgb="FF0033CC"/>
        <rFont val="Times New Roman"/>
        <family val="1"/>
      </rPr>
      <t xml:space="preserve">save </t>
    </r>
    <r>
      <rPr>
        <sz val="14"/>
        <color rgb="FF000000"/>
        <rFont val="Kruti Dev 010"/>
      </rPr>
      <t>djus ds Ik”pkr fuEukuqlkj</t>
    </r>
    <r>
      <rPr>
        <sz val="14"/>
        <color rgb="FF0033CC"/>
        <rFont val="Times New Roman"/>
        <family val="1"/>
      </rPr>
      <t xml:space="preserve"> install </t>
    </r>
    <r>
      <rPr>
        <sz val="14"/>
        <color rgb="FF000000"/>
        <rFont val="Kruti Dev 010"/>
      </rPr>
      <t>djsaA</t>
    </r>
  </si>
  <si>
    <r>
      <t xml:space="preserve">fdlh Nk= dk uke fdlh Hkh dkj.k ls fo|ky; ls i`Fkd fd;k x;k gks rks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mlds</t>
    </r>
    <r>
      <rPr>
        <sz val="14"/>
        <color rgb="FFD60093"/>
        <rFont val="Kruti Dev 010"/>
      </rPr>
      <t xml:space="preserve"> </t>
    </r>
    <r>
      <rPr>
        <u/>
        <sz val="14"/>
        <color rgb="FFD60093"/>
        <rFont val="Kruti Dev 010"/>
      </rPr>
      <t>uke ds LFkku</t>
    </r>
    <r>
      <rPr>
        <u/>
        <sz val="14"/>
        <color rgb="FF000000"/>
        <rFont val="Kruti Dev 010"/>
      </rPr>
      <t xml:space="preserve"> </t>
    </r>
    <r>
      <rPr>
        <sz val="14"/>
        <color rgb="FF000000"/>
        <rFont val="Kruti Dev 010"/>
      </rPr>
      <t xml:space="preserve">ij </t>
    </r>
    <r>
      <rPr>
        <sz val="14"/>
        <color rgb="FFD60093"/>
        <rFont val="Times New Roman"/>
        <family val="1"/>
      </rPr>
      <t>nso</t>
    </r>
    <r>
      <rPr>
        <sz val="14"/>
        <color rgb="FF000000"/>
        <rFont val="Kruti Dev 010"/>
      </rPr>
      <t xml:space="preserve"> fy[ksaA ,slk djus ij izfo"V Nk=k la[;k ?kV tkrh gSA</t>
    </r>
  </si>
  <si>
    <r>
      <t xml:space="preserve"> ;g odZcqDl d{kk 9 ds fy, mi;qDr gSaA  fo"k; ls lEcfU/k vki </t>
    </r>
    <r>
      <rPr>
        <sz val="16"/>
        <color rgb="FF7030A0"/>
        <rFont val="Cambria"/>
        <family val="1"/>
        <scheme val="major"/>
      </rPr>
      <t>Master sheet</t>
    </r>
    <r>
      <rPr>
        <sz val="16"/>
        <color rgb="FF7030A0"/>
        <rFont val="Kruti Dev 010"/>
      </rPr>
      <t xml:space="preserve"> ij fdlh Hkh rjg dk ifjorZu dj ldrs gSaA vko';drk gksus ij dsoy ,sfPNd fo"k;ksa ds izk;ksfxd o lS)kafrd iw.kkZad Hkh cny ldrs gSaA</t>
    </r>
  </si>
  <si>
    <r>
      <rPr>
        <sz val="14"/>
        <rFont val="Calibri"/>
        <family val="2"/>
        <scheme val="minor"/>
      </rPr>
      <t xml:space="preserve">Statement of Marks, Teacher and cat. wise result,  Result Aggregate </t>
    </r>
    <r>
      <rPr>
        <sz val="14"/>
        <rFont val="Kruti Dev 010"/>
      </rPr>
      <t>dks</t>
    </r>
    <r>
      <rPr>
        <sz val="14"/>
        <rFont val="Times New Roman"/>
        <family val="1"/>
      </rPr>
      <t xml:space="preserve"> legal size / A4 size papers, landscape </t>
    </r>
    <r>
      <rPr>
        <sz val="14"/>
        <rFont val="Kruti Dev 010"/>
      </rPr>
      <t>esa</t>
    </r>
    <r>
      <rPr>
        <sz val="14"/>
        <rFont val="Times New Roman"/>
        <family val="1"/>
      </rPr>
      <t xml:space="preserve"> print </t>
    </r>
    <r>
      <rPr>
        <sz val="14"/>
        <rFont val="Kruti Dev 010"/>
      </rPr>
      <t>djsa o</t>
    </r>
    <r>
      <rPr>
        <sz val="14"/>
        <rFont val="Times New Roman"/>
        <family val="1"/>
      </rPr>
      <t xml:space="preserve"> pages </t>
    </r>
    <r>
      <rPr>
        <sz val="14"/>
        <rFont val="Kruti Dev 010"/>
      </rPr>
      <t xml:space="preserve">dks xksan ls fpidk ldrs gSaA lkFk gh vktdy jksy ist ij Hkh fizUV gksrk gSA vkidh lqfo/kk o ctV ds vuqlkj fizUV djsaA fizaV ls igys vuqi;ksxh </t>
    </r>
    <r>
      <rPr>
        <sz val="14"/>
        <rFont val="Calibri"/>
        <family val="2"/>
        <scheme val="minor"/>
      </rPr>
      <t>rows</t>
    </r>
    <r>
      <rPr>
        <sz val="14"/>
        <rFont val="Kruti Dev 010"/>
      </rPr>
      <t xml:space="preserve"> dks  </t>
    </r>
    <r>
      <rPr>
        <sz val="14"/>
        <rFont val="Calibri"/>
        <family val="2"/>
        <scheme val="minor"/>
      </rPr>
      <t>hide</t>
    </r>
    <r>
      <rPr>
        <sz val="14"/>
        <rFont val="Kruti Dev 010"/>
      </rPr>
      <t xml:space="preserve"> djsaA </t>
    </r>
    <r>
      <rPr>
        <sz val="14"/>
        <rFont val="Calibri"/>
        <family val="2"/>
        <scheme val="minor"/>
      </rPr>
      <t>Hide</t>
    </r>
    <r>
      <rPr>
        <sz val="14"/>
        <rFont val="Kruti Dev 010"/>
      </rPr>
      <t xml:space="preserve"> djus ds fy, vuqi;ksxh </t>
    </r>
    <r>
      <rPr>
        <sz val="14"/>
        <rFont val="Calibri"/>
        <family val="2"/>
        <scheme val="minor"/>
      </rPr>
      <t xml:space="preserve">rows ds header </t>
    </r>
    <r>
      <rPr>
        <sz val="14"/>
        <rFont val="Kruti Dev 010"/>
      </rPr>
      <t>dks</t>
    </r>
    <r>
      <rPr>
        <sz val="14"/>
        <rFont val="Calibri"/>
        <family val="2"/>
        <scheme val="minor"/>
      </rPr>
      <t xml:space="preserve"> select</t>
    </r>
    <r>
      <rPr>
        <sz val="14"/>
        <rFont val="Kruti Dev 010"/>
      </rPr>
      <t xml:space="preserve"> dj </t>
    </r>
    <r>
      <rPr>
        <sz val="14"/>
        <rFont val="Calibri"/>
        <family val="2"/>
        <scheme val="minor"/>
      </rPr>
      <t>right click</t>
    </r>
    <r>
      <rPr>
        <sz val="14"/>
        <rFont val="Kruti Dev 010"/>
      </rPr>
      <t xml:space="preserve"> djsa o </t>
    </r>
    <r>
      <rPr>
        <sz val="14"/>
        <rFont val="Calibri"/>
        <family val="2"/>
        <scheme val="minor"/>
      </rPr>
      <t xml:space="preserve">hide option </t>
    </r>
    <r>
      <rPr>
        <sz val="14"/>
        <rFont val="Kruti Dev 010"/>
      </rPr>
      <t xml:space="preserve">ij </t>
    </r>
    <r>
      <rPr>
        <sz val="14"/>
        <rFont val="Calibri"/>
        <family val="2"/>
        <scheme val="minor"/>
      </rPr>
      <t>click</t>
    </r>
    <r>
      <rPr>
        <sz val="14"/>
        <rFont val="Kruti Dev 010"/>
      </rPr>
      <t xml:space="preserve"> djsaA Ikzxfr i= dks </t>
    </r>
    <r>
      <rPr>
        <sz val="14"/>
        <rFont val="Calibri"/>
        <family val="2"/>
        <scheme val="minor"/>
      </rPr>
      <t>print</t>
    </r>
    <r>
      <rPr>
        <sz val="14"/>
        <rFont val="Kruti Dev 010"/>
      </rPr>
      <t xml:space="preserve"> djus gsrq isij lkbTk+ </t>
    </r>
    <r>
      <rPr>
        <sz val="14"/>
        <rFont val="Calibri"/>
        <family val="2"/>
        <scheme val="minor"/>
      </rPr>
      <t xml:space="preserve">A4 size </t>
    </r>
    <r>
      <rPr>
        <sz val="14"/>
        <rFont val="Kruti Dev 010"/>
      </rPr>
      <t xml:space="preserve"> esa fizUV djsaA</t>
    </r>
  </si>
  <si>
    <r>
      <rPr>
        <b/>
        <sz val="14"/>
        <color rgb="FFBF11B3"/>
        <rFont val="Calibri"/>
        <family val="2"/>
        <scheme val="minor"/>
      </rPr>
      <t>Marksheet  &amp;  Class Promoted certificate</t>
    </r>
    <r>
      <rPr>
        <b/>
        <sz val="14"/>
        <color rgb="FFBF11B3"/>
        <rFont val="Times New Roman"/>
        <family val="1"/>
      </rPr>
      <t xml:space="preserve">  </t>
    </r>
    <r>
      <rPr>
        <b/>
        <sz val="14"/>
        <color rgb="FFBF11B3"/>
        <rFont val="Kruti Dev 010"/>
      </rPr>
      <t xml:space="preserve">dks </t>
    </r>
    <r>
      <rPr>
        <b/>
        <sz val="14"/>
        <color rgb="FFBF11B3"/>
        <rFont val="Times New Roman"/>
        <family val="1"/>
      </rPr>
      <t xml:space="preserve">A4 paper </t>
    </r>
    <r>
      <rPr>
        <b/>
        <sz val="14"/>
        <color rgb="FFBF11B3"/>
        <rFont val="Kruti Dev 010"/>
      </rPr>
      <t xml:space="preserve">esa  isat lsV fd;k gqvk gSa vki vklkuh ls fiazV djsaA </t>
    </r>
  </si>
  <si>
    <t>School Detail</t>
  </si>
  <si>
    <t>Class 9th Class Teacher</t>
  </si>
  <si>
    <t>District Name :-</t>
  </si>
  <si>
    <t>Block Name :-</t>
  </si>
  <si>
    <t>School Name :-</t>
  </si>
  <si>
    <t>School DISE Code :-</t>
  </si>
  <si>
    <t>Date of result declaration:-</t>
  </si>
  <si>
    <t>School Semis Code :-</t>
  </si>
  <si>
    <t>Medium :-</t>
  </si>
  <si>
    <t>Principal Name :-</t>
  </si>
  <si>
    <r>
      <rPr>
        <b/>
        <i/>
        <sz val="16"/>
        <color theme="0" tint="-0.14999847407452621"/>
        <rFont val="Calibri"/>
        <family val="2"/>
        <scheme val="minor"/>
      </rPr>
      <t>Principal's</t>
    </r>
    <r>
      <rPr>
        <b/>
        <i/>
        <sz val="14"/>
        <color theme="0" tint="-0.14999847407452621"/>
        <rFont val="Calibri"/>
        <family val="2"/>
        <scheme val="minor"/>
      </rPr>
      <t xml:space="preserve">  Mobile No. :-</t>
    </r>
  </si>
  <si>
    <t>Exam Incharge  :-</t>
  </si>
  <si>
    <t>School Short Name :-</t>
  </si>
  <si>
    <t>Class Teacher 9th :-</t>
  </si>
  <si>
    <r>
      <rPr>
        <b/>
        <i/>
        <sz val="16"/>
        <color theme="0" tint="-0.14999847407452621"/>
        <rFont val="Calibri"/>
        <family val="2"/>
        <scheme val="minor"/>
      </rPr>
      <t>Result Checker</t>
    </r>
    <r>
      <rPr>
        <b/>
        <i/>
        <sz val="14"/>
        <color theme="0" tint="-0.14999847407452621"/>
        <rFont val="Calibri"/>
        <family val="2"/>
        <scheme val="minor"/>
      </rPr>
      <t xml:space="preserve"> :-</t>
    </r>
  </si>
  <si>
    <t>PEEO Center :-</t>
  </si>
  <si>
    <t>PALI</t>
  </si>
  <si>
    <t>RANI</t>
  </si>
  <si>
    <t>Governt Senior Secondary School INDERWARA</t>
  </si>
  <si>
    <t>Bhagwan singh</t>
  </si>
  <si>
    <t>MISHRILAL</t>
  </si>
  <si>
    <t>Mahendra Patel</t>
  </si>
  <si>
    <t>Heeralal Jat</t>
  </si>
  <si>
    <t>Hindi</t>
  </si>
  <si>
    <t>English</t>
  </si>
  <si>
    <t>Sanskrit</t>
  </si>
  <si>
    <t>Science</t>
  </si>
  <si>
    <t>Social Science</t>
  </si>
  <si>
    <t>Maths</t>
  </si>
  <si>
    <t>SUPW</t>
  </si>
  <si>
    <t>Arts Education</t>
  </si>
  <si>
    <t>health &amp; Ph. Edu.</t>
  </si>
  <si>
    <t>info. &amp; techo. -1</t>
  </si>
  <si>
    <t>Session</t>
  </si>
  <si>
    <t>RESULT ENTRY SHEET</t>
  </si>
  <si>
    <t>S. N.</t>
  </si>
  <si>
    <t>Roll No.</t>
  </si>
  <si>
    <t>Student Sr. No.</t>
  </si>
  <si>
    <t>Date of Birth</t>
  </si>
  <si>
    <t>Student Name</t>
  </si>
  <si>
    <t>Mangilal Rangi</t>
  </si>
  <si>
    <t>Suman Kumari Saini</t>
  </si>
  <si>
    <t>Mandeep Singh Bhular</t>
  </si>
  <si>
    <t>Suresh Kuamr Adara</t>
  </si>
  <si>
    <t>1st Test</t>
  </si>
  <si>
    <t>2nd Test</t>
  </si>
  <si>
    <t>3rd Test</t>
  </si>
  <si>
    <t>Seasonal Exam</t>
  </si>
  <si>
    <t>Half yearly</t>
  </si>
  <si>
    <t>Achieved for Overall performance of the student in academic activities</t>
  </si>
  <si>
    <t>Result Sheet</t>
  </si>
  <si>
    <t>Weightage of Test</t>
  </si>
  <si>
    <t xml:space="preserve">Half Yearly </t>
  </si>
  <si>
    <t>Weightage of H.Y.</t>
  </si>
  <si>
    <t>Sub. Total</t>
  </si>
  <si>
    <t>Co-educational activity</t>
  </si>
  <si>
    <t>Result</t>
  </si>
  <si>
    <t>Grade</t>
  </si>
  <si>
    <t>Grace</t>
  </si>
  <si>
    <t>Failed Subject</t>
  </si>
  <si>
    <t>Supp. Subject</t>
  </si>
  <si>
    <t>By Grace Subject</t>
  </si>
  <si>
    <t>Distinction Subject</t>
  </si>
  <si>
    <t>Specifications</t>
  </si>
  <si>
    <t>Pass/ By grace Pass/ Supp. / Failed</t>
  </si>
  <si>
    <t xml:space="preserve">Grand Total </t>
  </si>
  <si>
    <t>Div.</t>
  </si>
  <si>
    <t>Percent</t>
  </si>
  <si>
    <t>Position in Class</t>
  </si>
  <si>
    <t>Main Exam. Result</t>
  </si>
  <si>
    <t>Subject Name</t>
  </si>
  <si>
    <t>Name Of Subject Teacher</t>
  </si>
  <si>
    <t>No. of students appeared</t>
  </si>
  <si>
    <t>Division</t>
  </si>
  <si>
    <t>No. of students passed Division-wise</t>
  </si>
  <si>
    <t>Percentage</t>
  </si>
  <si>
    <t>No. of students in supplementary exam.</t>
  </si>
  <si>
    <t>No. of students failed</t>
  </si>
  <si>
    <t>Result with held</t>
  </si>
  <si>
    <t>Absence</t>
  </si>
  <si>
    <t>No. of students for re-exam.</t>
  </si>
  <si>
    <t>re-exam.</t>
  </si>
  <si>
    <t>students failed in Main Exam</t>
  </si>
  <si>
    <t>Pass in Supp./Re-exam</t>
  </si>
  <si>
    <t>Fail in Supp./Re-exam</t>
  </si>
  <si>
    <t>Total Failed</t>
  </si>
  <si>
    <t>Aggregate result of the class</t>
  </si>
  <si>
    <t>Date of result declaration</t>
  </si>
  <si>
    <t>Signature of the maker</t>
  </si>
  <si>
    <t>Signature of the class teacher</t>
  </si>
  <si>
    <t>Signature of the checker</t>
  </si>
  <si>
    <t>Signature of the exam. Incharge</t>
  </si>
  <si>
    <t>Signature of the Head of the Institution</t>
  </si>
  <si>
    <t>Total appeared</t>
  </si>
  <si>
    <t xml:space="preserve">1st Dive </t>
  </si>
  <si>
    <t>2nd Div.</t>
  </si>
  <si>
    <t>3rd Div.</t>
  </si>
  <si>
    <t>Supp.</t>
  </si>
  <si>
    <t>Failed</t>
  </si>
  <si>
    <t>Pass %</t>
  </si>
  <si>
    <t>Re-Exam</t>
  </si>
  <si>
    <t>NSO</t>
  </si>
  <si>
    <t>SUBJECT-WISE RESULT OF THE CLASS</t>
  </si>
  <si>
    <t>Subject Teacher</t>
  </si>
  <si>
    <t>Subject</t>
  </si>
  <si>
    <t>NO. OF SUBJECTS APPEARED</t>
  </si>
  <si>
    <t>Passed</t>
  </si>
  <si>
    <t>Distinction</t>
  </si>
  <si>
    <t>1st div</t>
  </si>
  <si>
    <t>2nd Div</t>
  </si>
  <si>
    <t>3rd Div</t>
  </si>
  <si>
    <t>Class Promoted</t>
  </si>
  <si>
    <t>RESULT CATEGORY-WISE</t>
  </si>
  <si>
    <t>Details</t>
  </si>
  <si>
    <t>First Division</t>
  </si>
  <si>
    <t>Second Division</t>
  </si>
  <si>
    <t>Third Division</t>
  </si>
  <si>
    <t>Total Passed</t>
  </si>
  <si>
    <t>Pass percentage</t>
  </si>
  <si>
    <t>No. of NSO</t>
  </si>
  <si>
    <t>Sr. No.</t>
  </si>
  <si>
    <t>S.R. No.</t>
  </si>
  <si>
    <t>D.O.B.</t>
  </si>
  <si>
    <t>Name of Students</t>
  </si>
  <si>
    <t>marks obtained</t>
  </si>
  <si>
    <t>Cat.</t>
  </si>
  <si>
    <t>Position in the Class</t>
  </si>
  <si>
    <t>Appeared</t>
  </si>
  <si>
    <t>First Div.</t>
  </si>
  <si>
    <t>Second Div.</t>
  </si>
  <si>
    <t>Third Div.</t>
  </si>
  <si>
    <t>Pass Percentage</t>
  </si>
  <si>
    <t>Total promotad Class</t>
  </si>
  <si>
    <t>total passed</t>
  </si>
  <si>
    <t>Progress Report</t>
  </si>
  <si>
    <t>Progess Card</t>
  </si>
  <si>
    <t xml:space="preserve">Students Name :- </t>
  </si>
  <si>
    <t>Father's Name</t>
  </si>
  <si>
    <t>Mother's Name</t>
  </si>
  <si>
    <t>D. O. B.</t>
  </si>
  <si>
    <t>Test / Exam</t>
  </si>
  <si>
    <t>First test</t>
  </si>
  <si>
    <t>Second test</t>
  </si>
  <si>
    <t>Third test</t>
  </si>
  <si>
    <t>Test Total</t>
  </si>
  <si>
    <t>Half Yearly Exam</t>
  </si>
  <si>
    <t>Sub. Div.</t>
  </si>
  <si>
    <t>Sub. Result</t>
  </si>
  <si>
    <r>
      <rPr>
        <b/>
        <sz val="12"/>
        <rFont val="Calibri"/>
        <family val="2"/>
        <scheme val="minor"/>
      </rPr>
      <t>Max. Mark</t>
    </r>
    <r>
      <rPr>
        <b/>
        <sz val="12"/>
        <rFont val="Kruti Dev 010"/>
      </rPr>
      <t xml:space="preserve"> </t>
    </r>
    <r>
      <rPr>
        <b/>
        <sz val="12"/>
        <rFont val="Wingdings"/>
        <charset val="2"/>
      </rPr>
      <t>Ü</t>
    </r>
  </si>
  <si>
    <t>Total Marks Obtained</t>
  </si>
  <si>
    <t>Total MAX. Marks</t>
  </si>
  <si>
    <t>Class Position</t>
  </si>
  <si>
    <t>Date of Res. Declaration</t>
  </si>
  <si>
    <t>Detail Of Exam Result</t>
  </si>
  <si>
    <t>Rajasthan Govt.  (Education Department)</t>
  </si>
  <si>
    <t>School Promoted Certificate</t>
  </si>
  <si>
    <t>Roll No. :-</t>
  </si>
  <si>
    <t>Scholar No. :-</t>
  </si>
  <si>
    <t>Session :  2019-20</t>
  </si>
  <si>
    <t>Class : 9th</t>
  </si>
  <si>
    <t>This is Certified that</t>
  </si>
  <si>
    <t>(Stusents's Name) Son/Daughter</t>
  </si>
  <si>
    <t>(Mother Name)</t>
  </si>
  <si>
    <t>(Father Name)</t>
  </si>
  <si>
    <t>Date Of Birth</t>
  </si>
  <si>
    <t>School Name</t>
  </si>
  <si>
    <t>PEEO GSSS INDERWARA , Rani (PALI)</t>
  </si>
  <si>
    <t xml:space="preserve">Is Promoted </t>
  </si>
  <si>
    <t xml:space="preserve">This certificate will be valid for qualification/Completion </t>
  </si>
  <si>
    <t>of class 9th and admission in the Next Class.</t>
  </si>
  <si>
    <t>Date :</t>
  </si>
  <si>
    <t>UDISE Code :</t>
  </si>
  <si>
    <t>For Next Class 10th</t>
  </si>
  <si>
    <r>
      <rPr>
        <b/>
        <sz val="24"/>
        <color rgb="FF0000FF"/>
        <rFont val="Wingdings"/>
        <charset val="2"/>
      </rPr>
      <t>E</t>
    </r>
    <r>
      <rPr>
        <b/>
        <sz val="12"/>
        <color rgb="FF0000FF"/>
        <rFont val="Calibri"/>
        <family val="2"/>
        <scheme val="minor"/>
      </rPr>
      <t xml:space="preserve">If you want Class Promoted Certificate of any student 9th Class , you must be write Roll No. in Yellow Colour Cell        </t>
    </r>
    <r>
      <rPr>
        <b/>
        <sz val="12"/>
        <color rgb="FFFF0000"/>
        <rFont val="Calibri"/>
        <family val="2"/>
        <scheme val="minor"/>
      </rPr>
      <t xml:space="preserve">      </t>
    </r>
    <r>
      <rPr>
        <b/>
        <sz val="12"/>
        <color rgb="FFBF11B3"/>
        <rFont val="Calibri"/>
        <family val="2"/>
        <scheme val="minor"/>
      </rPr>
      <t xml:space="preserve">Either Move Form Develover Tab Butten           </t>
    </r>
    <r>
      <rPr>
        <b/>
        <sz val="12"/>
        <color rgb="FFFFFF00"/>
        <rFont val="Calibri"/>
        <family val="2"/>
        <scheme val="minor"/>
      </rPr>
      <t>If you want Blank Format , Remove Entry From</t>
    </r>
    <r>
      <rPr>
        <b/>
        <sz val="12"/>
        <color theme="5" tint="-0.249977111117893"/>
        <rFont val="Calibri"/>
        <family val="2"/>
        <scheme val="minor"/>
      </rPr>
      <t xml:space="preserve"> </t>
    </r>
    <r>
      <rPr>
        <b/>
        <sz val="12"/>
        <color rgb="FFFFFF00"/>
        <rFont val="Calibri"/>
        <family val="2"/>
        <scheme val="minor"/>
      </rPr>
      <t>Yellow Cell.</t>
    </r>
  </si>
  <si>
    <t>t; xq:nso oklqnso th egkjkt</t>
  </si>
  <si>
    <r>
      <rPr>
        <b/>
        <sz val="24"/>
        <color rgb="FFFF0000"/>
        <rFont val="Wingdings"/>
        <charset val="2"/>
      </rPr>
      <t>E</t>
    </r>
    <r>
      <rPr>
        <b/>
        <sz val="12"/>
        <color rgb="FF0000FF"/>
        <rFont val="Calibri"/>
        <family val="2"/>
        <scheme val="minor"/>
      </rPr>
      <t xml:space="preserve">If you want Marksheet of any student 9th Class , you must be write Roll No. in Yellow Colour Cell          </t>
    </r>
    <r>
      <rPr>
        <b/>
        <sz val="12"/>
        <color rgb="FFB41C8C"/>
        <rFont val="Calibri"/>
        <family val="2"/>
        <scheme val="minor"/>
      </rPr>
      <t xml:space="preserve">Either Move Form Develover Tab Butten  </t>
    </r>
    <r>
      <rPr>
        <b/>
        <sz val="12"/>
        <color rgb="FFFFFF00"/>
        <rFont val="Calibri"/>
        <family val="2"/>
        <scheme val="minor"/>
      </rPr>
      <t>If you want Blank Format , Remove Entry From Yellow Cell.</t>
    </r>
  </si>
  <si>
    <t>Promoted</t>
  </si>
  <si>
    <t>You Tube Channel Link :-</t>
  </si>
  <si>
    <t>https://www.youtube.com/c/Heeralaljat</t>
  </si>
  <si>
    <t>bl ,Dly izksxzke dks rS;kj djusa esa fuEu f'k{kkfon~ksa dk vrqyuh; ekxZn'kZu jgk gSa</t>
  </si>
  <si>
    <t>SCIENCE</t>
  </si>
  <si>
    <t>heeralaljatexcelguru@gmail.com</t>
  </si>
  <si>
    <r>
      <t xml:space="preserve">bl ,Dly izksxzke dh flD;qfjVh ds fy, odZ'khV dh tks fjiksVZ lsD'ku gSa] ogka vuykWd gsrq </t>
    </r>
    <r>
      <rPr>
        <b/>
        <sz val="14"/>
        <color rgb="FFFF0000"/>
        <rFont val="Calibri"/>
        <family val="2"/>
        <scheme val="minor"/>
      </rPr>
      <t xml:space="preserve">class9 </t>
    </r>
    <r>
      <rPr>
        <b/>
        <sz val="14"/>
        <color rgb="FFFF0000"/>
        <rFont val="Kruti Dev 010"/>
      </rPr>
      <t>ikloMZ gSaA</t>
    </r>
  </si>
  <si>
    <t>promoted</t>
  </si>
  <si>
    <t>eq[; ekxZ n'kZd vkSj izjs.kkL=ksr</t>
  </si>
  <si>
    <t>Sir Sourabh Swami G</t>
  </si>
  <si>
    <t>Nutun Bala Kapila G</t>
  </si>
  <si>
    <t>Shyam Sunder G Solanki</t>
  </si>
  <si>
    <t xml:space="preserve">Jagdish chandra G </t>
  </si>
  <si>
    <t>Education Director</t>
  </si>
  <si>
    <t>Joint Director, PALI</t>
  </si>
  <si>
    <t>Dist. Edu. Officer Pali</t>
  </si>
  <si>
    <t>Education Dupty Director</t>
  </si>
  <si>
    <t>girl</t>
  </si>
  <si>
    <t>boy</t>
  </si>
</sst>
</file>

<file path=xl/styles.xml><?xml version="1.0" encoding="utf-8"?>
<styleSheet xmlns="http://schemas.openxmlformats.org/spreadsheetml/2006/main">
  <numFmts count="8">
    <numFmt numFmtId="164" formatCode="dd\-mmm\-yy"/>
    <numFmt numFmtId="165" formatCode="[$-14009]dd/mm/yyyy;@"/>
    <numFmt numFmtId="166" formatCode="0.0"/>
    <numFmt numFmtId="167" formatCode="0.00;[Red]0.00"/>
    <numFmt numFmtId="168" formatCode="[$-F800]dddd\,\ mmmm\ dd\,\ yyyy"/>
    <numFmt numFmtId="169" formatCode="0;[Red]0"/>
    <numFmt numFmtId="170" formatCode="[$-409]dd/mmm/yy;@"/>
    <numFmt numFmtId="171" formatCode="[$-409]d/mmm/yyyy;@"/>
  </numFmts>
  <fonts count="312">
    <font>
      <sz val="11"/>
      <color theme="1"/>
      <name val="Calibri"/>
      <family val="2"/>
      <scheme val="minor"/>
    </font>
    <font>
      <sz val="11"/>
      <color theme="1"/>
      <name val="Calibri"/>
      <family val="2"/>
      <scheme val="minor"/>
    </font>
    <font>
      <b/>
      <sz val="12"/>
      <color theme="1"/>
      <name val="Calibri"/>
      <family val="2"/>
    </font>
    <font>
      <b/>
      <i/>
      <u/>
      <sz val="20"/>
      <color theme="1"/>
      <name val="Calibri"/>
      <family val="2"/>
      <scheme val="minor"/>
    </font>
    <font>
      <b/>
      <sz val="14"/>
      <name val="Kruti Dev 010"/>
    </font>
    <font>
      <b/>
      <sz val="11"/>
      <color theme="1"/>
      <name val="Kruti Dev 010"/>
    </font>
    <font>
      <b/>
      <sz val="16"/>
      <color theme="1"/>
      <name val="Kruti Dev 010"/>
    </font>
    <font>
      <b/>
      <i/>
      <sz val="10"/>
      <color theme="1"/>
      <name val="Calibri"/>
      <family val="2"/>
      <scheme val="minor"/>
    </font>
    <font>
      <b/>
      <i/>
      <sz val="16"/>
      <color rgb="FFFFFF00"/>
      <name val="Kruti Dev 010"/>
    </font>
    <font>
      <b/>
      <i/>
      <sz val="16"/>
      <color rgb="FFFFFF00"/>
      <name val="Calibri"/>
      <family val="2"/>
      <scheme val="minor"/>
    </font>
    <font>
      <b/>
      <sz val="16"/>
      <color theme="0" tint="-0.14999847407452621"/>
      <name val="Kruti Dev 010"/>
    </font>
    <font>
      <b/>
      <sz val="14"/>
      <color theme="1"/>
      <name val="Kruti Dev 010"/>
    </font>
    <font>
      <b/>
      <sz val="12"/>
      <color rgb="FFC00000"/>
      <name val="Calibri"/>
      <family val="2"/>
      <scheme val="minor"/>
    </font>
    <font>
      <b/>
      <sz val="14"/>
      <color theme="1"/>
      <name val="Calibri"/>
      <family val="2"/>
      <scheme val="minor"/>
    </font>
    <font>
      <b/>
      <i/>
      <u/>
      <sz val="16"/>
      <color rgb="FF7030A0"/>
      <name val="Calibri"/>
      <family val="2"/>
      <scheme val="minor"/>
    </font>
    <font>
      <b/>
      <i/>
      <sz val="16"/>
      <color rgb="FF00B050"/>
      <name val="Calibri"/>
      <family val="2"/>
      <scheme val="minor"/>
    </font>
    <font>
      <b/>
      <i/>
      <sz val="16"/>
      <color theme="1"/>
      <name val="Calibri"/>
      <family val="2"/>
      <scheme val="minor"/>
    </font>
    <font>
      <b/>
      <i/>
      <sz val="16"/>
      <color rgb="FFFF0000"/>
      <name val="Calibri"/>
      <family val="2"/>
      <scheme val="minor"/>
    </font>
    <font>
      <u/>
      <sz val="10"/>
      <color theme="10"/>
      <name val="Arial"/>
      <family val="2"/>
    </font>
    <font>
      <b/>
      <i/>
      <u/>
      <sz val="18"/>
      <color theme="9" tint="-0.499984740745262"/>
      <name val="Calibri"/>
      <family val="2"/>
    </font>
    <font>
      <sz val="10"/>
      <color indexed="8"/>
      <name val="Arial"/>
      <family val="2"/>
    </font>
    <font>
      <sz val="11"/>
      <color indexed="8"/>
      <name val="Calibri"/>
      <family val="2"/>
    </font>
    <font>
      <b/>
      <sz val="12"/>
      <name val="Calibri"/>
      <family val="2"/>
      <scheme val="minor"/>
    </font>
    <font>
      <b/>
      <sz val="12"/>
      <color indexed="12"/>
      <name val="Calibri"/>
      <family val="2"/>
      <scheme val="minor"/>
    </font>
    <font>
      <b/>
      <sz val="12"/>
      <color theme="1"/>
      <name val="Kruti Dev 010"/>
    </font>
    <font>
      <b/>
      <sz val="10"/>
      <name val="Kruti Dev 010"/>
    </font>
    <font>
      <b/>
      <sz val="14"/>
      <color rgb="FF0070C0"/>
      <name val="Calibri"/>
      <family val="2"/>
      <scheme val="minor"/>
    </font>
    <font>
      <b/>
      <sz val="16"/>
      <name val="Kruti Dev 010"/>
    </font>
    <font>
      <b/>
      <sz val="22"/>
      <color indexed="10"/>
      <name val="Kruti Dev 010"/>
    </font>
    <font>
      <b/>
      <sz val="16"/>
      <color rgb="FF0070C0"/>
      <name val="Calibri"/>
      <family val="2"/>
      <scheme val="minor"/>
    </font>
    <font>
      <b/>
      <sz val="10"/>
      <name val="Calibri"/>
      <family val="2"/>
      <scheme val="minor"/>
    </font>
    <font>
      <b/>
      <sz val="12"/>
      <color rgb="FF002060"/>
      <name val="Kruti Dev 010"/>
    </font>
    <font>
      <b/>
      <sz val="11"/>
      <name val="Kruti Dev 010"/>
    </font>
    <font>
      <b/>
      <sz val="12"/>
      <name val="Kruti Dev 010"/>
    </font>
    <font>
      <b/>
      <sz val="11"/>
      <color indexed="10"/>
      <name val="Kruti Dev 010"/>
    </font>
    <font>
      <b/>
      <sz val="12"/>
      <color rgb="FF002060"/>
      <name val="Cambria"/>
      <family val="1"/>
    </font>
    <font>
      <b/>
      <sz val="12"/>
      <color indexed="10"/>
      <name val="Calibri"/>
      <family val="2"/>
    </font>
    <font>
      <b/>
      <sz val="12"/>
      <color indexed="8"/>
      <name val="Calibri"/>
      <family val="2"/>
      <scheme val="minor"/>
    </font>
    <font>
      <b/>
      <sz val="12"/>
      <color indexed="10"/>
      <name val="Calibri"/>
      <family val="2"/>
      <scheme val="minor"/>
    </font>
    <font>
      <sz val="14"/>
      <name val="Kruti Dev 010"/>
    </font>
    <font>
      <sz val="10"/>
      <name val="Kruti Dev 010"/>
    </font>
    <font>
      <b/>
      <sz val="12"/>
      <color theme="10"/>
      <name val="Cambria"/>
      <family val="1"/>
      <scheme val="major"/>
    </font>
    <font>
      <sz val="16"/>
      <name val="Kruti Dev 010"/>
    </font>
    <font>
      <b/>
      <sz val="9"/>
      <name val="Kruti Dev 010"/>
    </font>
    <font>
      <b/>
      <sz val="10"/>
      <color indexed="10"/>
      <name val="Kruti Dev 010"/>
    </font>
    <font>
      <b/>
      <sz val="10"/>
      <name val="Calibri"/>
      <family val="2"/>
    </font>
    <font>
      <b/>
      <sz val="12"/>
      <color rgb="FF0000FF"/>
      <name val="Kruti Dev 010"/>
    </font>
    <font>
      <b/>
      <sz val="9"/>
      <name val="Cambria"/>
      <family val="1"/>
    </font>
    <font>
      <b/>
      <sz val="9"/>
      <color indexed="12"/>
      <name val="Cambria"/>
      <family val="1"/>
    </font>
    <font>
      <b/>
      <sz val="9"/>
      <color rgb="FFFF0000"/>
      <name val="Cambria"/>
      <family val="1"/>
    </font>
    <font>
      <b/>
      <sz val="9"/>
      <color indexed="60"/>
      <name val="Cambria"/>
      <family val="1"/>
    </font>
    <font>
      <b/>
      <sz val="10"/>
      <name val="Cambria"/>
      <family val="1"/>
    </font>
    <font>
      <b/>
      <sz val="10"/>
      <color rgb="FFFF0000"/>
      <name val="Cambria"/>
      <family val="1"/>
    </font>
    <font>
      <b/>
      <sz val="9"/>
      <name val="Calibri"/>
      <family val="2"/>
    </font>
    <font>
      <b/>
      <sz val="9"/>
      <name val="Calibri"/>
      <family val="2"/>
      <scheme val="minor"/>
    </font>
    <font>
      <sz val="9"/>
      <name val="Calibri"/>
      <family val="2"/>
      <scheme val="minor"/>
    </font>
    <font>
      <b/>
      <i/>
      <sz val="8"/>
      <name val="Cambria"/>
      <family val="1"/>
    </font>
    <font>
      <b/>
      <sz val="9"/>
      <color indexed="10"/>
      <name val="Cambria"/>
      <family val="1"/>
    </font>
    <font>
      <b/>
      <sz val="9"/>
      <color rgb="FF00B050"/>
      <name val="Cambria"/>
      <family val="1"/>
    </font>
    <font>
      <b/>
      <sz val="9"/>
      <color theme="1"/>
      <name val="Cambria"/>
      <family val="1"/>
    </font>
    <font>
      <b/>
      <sz val="9"/>
      <color theme="0"/>
      <name val="Cambria"/>
      <family val="1"/>
    </font>
    <font>
      <b/>
      <sz val="8"/>
      <color indexed="9"/>
      <name val="Cambria"/>
      <family val="1"/>
      <scheme val="major"/>
    </font>
    <font>
      <b/>
      <sz val="9"/>
      <name val="Cambria"/>
      <family val="1"/>
      <scheme val="major"/>
    </font>
    <font>
      <b/>
      <sz val="12"/>
      <name val="Times New Roman"/>
      <family val="1"/>
    </font>
    <font>
      <b/>
      <i/>
      <sz val="8"/>
      <name val="Cambria"/>
      <family val="1"/>
      <scheme val="major"/>
    </font>
    <font>
      <b/>
      <sz val="10"/>
      <name val="Wingdings"/>
      <charset val="2"/>
    </font>
    <font>
      <b/>
      <sz val="12"/>
      <color indexed="10"/>
      <name val="Times New Roman"/>
      <family val="1"/>
    </font>
    <font>
      <b/>
      <sz val="11"/>
      <color indexed="10"/>
      <name val="Calibri"/>
      <family val="2"/>
    </font>
    <font>
      <b/>
      <sz val="10"/>
      <color indexed="10"/>
      <name val="Calibri"/>
      <family val="2"/>
      <scheme val="minor"/>
    </font>
    <font>
      <b/>
      <sz val="11"/>
      <name val="Calibri"/>
      <family val="2"/>
    </font>
    <font>
      <b/>
      <sz val="10"/>
      <color rgb="FFFF0000"/>
      <name val="Times New Roman"/>
      <family val="1"/>
    </font>
    <font>
      <b/>
      <sz val="12"/>
      <color rgb="FFFF0000"/>
      <name val="Times New Roman"/>
      <family val="1"/>
    </font>
    <font>
      <b/>
      <sz val="14"/>
      <color rgb="FFFF0000"/>
      <name val="Calibri"/>
      <family val="2"/>
      <scheme val="minor"/>
    </font>
    <font>
      <b/>
      <sz val="11"/>
      <color indexed="14"/>
      <name val="Calibri"/>
      <family val="2"/>
    </font>
    <font>
      <b/>
      <sz val="12"/>
      <color indexed="14"/>
      <name val="Times New Roman"/>
      <family val="1"/>
    </font>
    <font>
      <b/>
      <sz val="10"/>
      <color rgb="FFFF0000"/>
      <name val="Cambria"/>
      <family val="1"/>
      <scheme val="major"/>
    </font>
    <font>
      <b/>
      <sz val="10"/>
      <color rgb="FFFF0000"/>
      <name val="Calibri"/>
      <family val="2"/>
    </font>
    <font>
      <b/>
      <sz val="10"/>
      <name val="Cambria"/>
      <family val="1"/>
      <scheme val="major"/>
    </font>
    <font>
      <b/>
      <sz val="10"/>
      <name val="Times New Roman"/>
      <family val="1"/>
    </font>
    <font>
      <b/>
      <sz val="14"/>
      <color rgb="FFFF66FF"/>
      <name val="Kruti Dev 010"/>
    </font>
    <font>
      <b/>
      <sz val="11"/>
      <name val="Calibri"/>
      <family val="2"/>
      <scheme val="minor"/>
    </font>
    <font>
      <b/>
      <sz val="11"/>
      <color indexed="17"/>
      <name val="Calibri"/>
      <family val="2"/>
    </font>
    <font>
      <b/>
      <sz val="14"/>
      <color rgb="FF0000FF"/>
      <name val="Kruti Dev 010"/>
    </font>
    <font>
      <b/>
      <sz val="12"/>
      <color indexed="17"/>
      <name val="Times New Roman"/>
      <family val="1"/>
    </font>
    <font>
      <b/>
      <sz val="16"/>
      <color indexed="14"/>
      <name val="Arial"/>
      <family val="2"/>
    </font>
    <font>
      <b/>
      <sz val="11"/>
      <color indexed="30"/>
      <name val="Calibri"/>
      <family val="2"/>
    </font>
    <font>
      <b/>
      <sz val="14"/>
      <color rgb="FFFF0000"/>
      <name val="Kruti Dev 010"/>
    </font>
    <font>
      <b/>
      <sz val="16"/>
      <color indexed="10"/>
      <name val="Arial"/>
      <family val="2"/>
    </font>
    <font>
      <b/>
      <sz val="11"/>
      <color rgb="FFFF66CC"/>
      <name val="Calibri"/>
      <family val="2"/>
    </font>
    <font>
      <b/>
      <sz val="16"/>
      <color rgb="FFFF66CC"/>
      <name val="Arial"/>
      <family val="2"/>
    </font>
    <font>
      <b/>
      <sz val="11"/>
      <color indexed="10"/>
      <name val="Calibri"/>
      <family val="2"/>
      <scheme val="minor"/>
    </font>
    <font>
      <b/>
      <sz val="14"/>
      <color rgb="FF00B050"/>
      <name val="Kruti Dev 010"/>
    </font>
    <font>
      <b/>
      <sz val="16"/>
      <color indexed="10"/>
      <name val="Kruti Dev 010"/>
    </font>
    <font>
      <b/>
      <sz val="20"/>
      <name val="Kruti Dev 010"/>
    </font>
    <font>
      <sz val="10"/>
      <name val="Arial"/>
      <family val="2"/>
    </font>
    <font>
      <sz val="10"/>
      <color indexed="10"/>
      <name val="Arial"/>
      <family val="2"/>
    </font>
    <font>
      <sz val="10"/>
      <color indexed="30"/>
      <name val="Arial"/>
      <family val="2"/>
    </font>
    <font>
      <b/>
      <sz val="9"/>
      <color rgb="FF7030A0"/>
      <name val="Cambria"/>
      <family val="1"/>
    </font>
    <font>
      <b/>
      <sz val="10"/>
      <color rgb="FF7030A0"/>
      <name val="Cambria"/>
      <family val="1"/>
    </font>
    <font>
      <b/>
      <sz val="11"/>
      <color indexed="17"/>
      <name val="Calibri"/>
      <family val="2"/>
      <scheme val="minor"/>
    </font>
    <font>
      <b/>
      <sz val="12"/>
      <color theme="1"/>
      <name val="Calibri"/>
      <family val="2"/>
      <scheme val="minor"/>
    </font>
    <font>
      <b/>
      <sz val="14"/>
      <name val="Calibri"/>
      <family val="2"/>
      <scheme val="minor"/>
    </font>
    <font>
      <i/>
      <u/>
      <sz val="10"/>
      <color theme="1"/>
      <name val="Cambria"/>
      <family val="1"/>
      <scheme val="major"/>
    </font>
    <font>
      <sz val="8"/>
      <color theme="1"/>
      <name val="Cambria"/>
      <family val="1"/>
      <scheme val="major"/>
    </font>
    <font>
      <b/>
      <sz val="20"/>
      <color indexed="10"/>
      <name val="Kruti Dev 010"/>
    </font>
    <font>
      <b/>
      <sz val="8"/>
      <color indexed="10"/>
      <name val="Calibri"/>
      <family val="2"/>
    </font>
    <font>
      <b/>
      <sz val="14"/>
      <name val="Calibri"/>
      <family val="2"/>
    </font>
    <font>
      <b/>
      <sz val="14"/>
      <color indexed="12"/>
      <name val="Calibri"/>
      <family val="2"/>
    </font>
    <font>
      <b/>
      <sz val="14"/>
      <color indexed="14"/>
      <name val="Calibri"/>
      <family val="2"/>
    </font>
    <font>
      <b/>
      <sz val="14"/>
      <color indexed="10"/>
      <name val="Calibri"/>
      <family val="2"/>
    </font>
    <font>
      <sz val="14"/>
      <name val="Arial"/>
      <family val="2"/>
    </font>
    <font>
      <b/>
      <sz val="26"/>
      <color indexed="10"/>
      <name val="Kruti Dev 010"/>
    </font>
    <font>
      <b/>
      <sz val="16"/>
      <name val="Calibri"/>
      <family val="2"/>
      <scheme val="minor"/>
    </font>
    <font>
      <b/>
      <sz val="12"/>
      <name val="Calibri"/>
      <family val="2"/>
    </font>
    <font>
      <b/>
      <sz val="8"/>
      <name val="Cambria"/>
      <family val="1"/>
    </font>
    <font>
      <b/>
      <sz val="8"/>
      <name val="Calibri"/>
      <family val="2"/>
      <scheme val="minor"/>
    </font>
    <font>
      <b/>
      <sz val="14"/>
      <color indexed="12"/>
      <name val="Kruti Dev 010"/>
    </font>
    <font>
      <b/>
      <sz val="14"/>
      <color theme="0"/>
      <name val="Cambria"/>
      <family val="1"/>
    </font>
    <font>
      <b/>
      <sz val="12"/>
      <color indexed="12"/>
      <name val="Kruti Dev 010"/>
    </font>
    <font>
      <sz val="10"/>
      <name val="Calibri"/>
      <family val="2"/>
      <scheme val="minor"/>
    </font>
    <font>
      <b/>
      <sz val="12"/>
      <color rgb="FF0000FF"/>
      <name val="Calibri"/>
      <family val="2"/>
      <scheme val="minor"/>
    </font>
    <font>
      <b/>
      <sz val="8"/>
      <color indexed="10"/>
      <name val="Cambria"/>
      <family val="1"/>
    </font>
    <font>
      <b/>
      <sz val="8"/>
      <color indexed="12"/>
      <name val="Cambria"/>
      <family val="1"/>
    </font>
    <font>
      <b/>
      <sz val="10"/>
      <color rgb="FF0000FF"/>
      <name val="Arial"/>
      <family val="2"/>
    </font>
    <font>
      <b/>
      <sz val="12"/>
      <color theme="0"/>
      <name val="Cambria"/>
      <family val="2"/>
    </font>
    <font>
      <b/>
      <sz val="10"/>
      <color indexed="12"/>
      <name val="Cambria"/>
      <family val="1"/>
    </font>
    <font>
      <sz val="11"/>
      <color theme="1"/>
      <name val="Kruti Dev 010"/>
    </font>
    <font>
      <b/>
      <u/>
      <sz val="14"/>
      <color theme="1"/>
      <name val="Kruti Dev 010"/>
    </font>
    <font>
      <b/>
      <sz val="12"/>
      <color rgb="FFFF0000"/>
      <name val="Calibri"/>
      <family val="2"/>
      <scheme val="minor"/>
    </font>
    <font>
      <b/>
      <sz val="24"/>
      <color rgb="FFFF0000"/>
      <name val="Wingdings"/>
      <charset val="2"/>
    </font>
    <font>
      <b/>
      <sz val="14"/>
      <color rgb="FF7030A0"/>
      <name val="Times New Roman"/>
      <family val="1"/>
    </font>
    <font>
      <b/>
      <sz val="14"/>
      <color rgb="FF00B050"/>
      <name val="Calibri"/>
      <family val="2"/>
      <scheme val="minor"/>
    </font>
    <font>
      <b/>
      <sz val="11"/>
      <color rgb="FFD60093"/>
      <name val="Calibri"/>
      <family val="2"/>
      <scheme val="minor"/>
    </font>
    <font>
      <b/>
      <sz val="12"/>
      <color rgb="FF0F0B55"/>
      <name val="Calibri"/>
      <family val="2"/>
      <scheme val="minor"/>
    </font>
    <font>
      <b/>
      <sz val="12"/>
      <color rgb="FFD60093"/>
      <name val="Calibri"/>
      <family val="2"/>
      <scheme val="minor"/>
    </font>
    <font>
      <b/>
      <sz val="12"/>
      <color theme="1"/>
      <name val="Cambria"/>
      <family val="1"/>
      <scheme val="major"/>
    </font>
    <font>
      <b/>
      <sz val="12"/>
      <color rgb="FFFF0000"/>
      <name val="Cambria"/>
      <family val="1"/>
      <scheme val="major"/>
    </font>
    <font>
      <b/>
      <sz val="11"/>
      <name val="Cambria"/>
      <family val="1"/>
      <scheme val="major"/>
    </font>
    <font>
      <b/>
      <sz val="11"/>
      <color rgb="FFFF0000"/>
      <name val="Cambria"/>
      <family val="1"/>
      <scheme val="major"/>
    </font>
    <font>
      <b/>
      <sz val="11"/>
      <color rgb="FF0F0B55"/>
      <name val="Cambria"/>
      <family val="1"/>
      <scheme val="major"/>
    </font>
    <font>
      <b/>
      <sz val="11"/>
      <color rgb="FF008000"/>
      <name val="Cambria"/>
      <family val="1"/>
      <scheme val="major"/>
    </font>
    <font>
      <b/>
      <sz val="11"/>
      <color rgb="FF0000FF"/>
      <name val="Cambria"/>
      <family val="1"/>
      <scheme val="major"/>
    </font>
    <font>
      <b/>
      <sz val="12"/>
      <color rgb="FF0000FF"/>
      <name val="Cambria"/>
      <family val="1"/>
      <scheme val="major"/>
    </font>
    <font>
      <b/>
      <sz val="11"/>
      <color rgb="FFBF11B3"/>
      <name val="Cambria"/>
      <family val="1"/>
      <scheme val="major"/>
    </font>
    <font>
      <b/>
      <sz val="12"/>
      <color rgb="FFBF11B3"/>
      <name val="Cambria"/>
      <family val="1"/>
      <scheme val="major"/>
    </font>
    <font>
      <b/>
      <i/>
      <sz val="13"/>
      <color theme="1"/>
      <name val="Calibri"/>
      <family val="2"/>
      <scheme val="minor"/>
    </font>
    <font>
      <b/>
      <sz val="13"/>
      <color rgb="FFFF0000"/>
      <name val="Calibri"/>
      <family val="2"/>
      <scheme val="minor"/>
    </font>
    <font>
      <b/>
      <sz val="16"/>
      <color theme="9" tint="-0.499984740745262"/>
      <name val="Cambria"/>
      <family val="1"/>
      <scheme val="major"/>
    </font>
    <font>
      <b/>
      <sz val="14"/>
      <color rgb="FF0F0B55"/>
      <name val="Calibri"/>
      <family val="2"/>
      <scheme val="minor"/>
    </font>
    <font>
      <b/>
      <sz val="14"/>
      <color rgb="FFD60093"/>
      <name val="Calibri"/>
      <family val="2"/>
      <scheme val="minor"/>
    </font>
    <font>
      <b/>
      <sz val="14"/>
      <color rgb="FF0000FF"/>
      <name val="Calibri"/>
      <family val="2"/>
      <scheme val="minor"/>
    </font>
    <font>
      <b/>
      <sz val="12"/>
      <name val="Wingdings"/>
      <charset val="2"/>
    </font>
    <font>
      <sz val="14"/>
      <color theme="1"/>
      <name val="Kruti Dev 010"/>
    </font>
    <font>
      <b/>
      <i/>
      <sz val="14"/>
      <color theme="1"/>
      <name val="Kruti Dev 010"/>
    </font>
    <font>
      <sz val="16"/>
      <color theme="1"/>
      <name val="Kruti Dev 010"/>
    </font>
    <font>
      <b/>
      <sz val="16"/>
      <color theme="1"/>
      <name val="Cambria"/>
      <family val="1"/>
      <scheme val="major"/>
    </font>
    <font>
      <b/>
      <sz val="14"/>
      <color theme="1"/>
      <name val="Cambria"/>
      <family val="1"/>
      <scheme val="major"/>
    </font>
    <font>
      <b/>
      <sz val="14"/>
      <color rgb="FF00B050"/>
      <name val="Cambria"/>
      <family val="1"/>
      <scheme val="major"/>
    </font>
    <font>
      <b/>
      <sz val="14"/>
      <color rgb="FFFF0000"/>
      <name val="Cambria"/>
      <family val="1"/>
      <scheme val="major"/>
    </font>
    <font>
      <b/>
      <i/>
      <u/>
      <sz val="14"/>
      <color theme="1"/>
      <name val="Calibri"/>
      <family val="2"/>
      <scheme val="minor"/>
    </font>
    <font>
      <b/>
      <sz val="16"/>
      <color rgb="FF0000FF"/>
      <name val="Calibri"/>
      <family val="2"/>
      <scheme val="minor"/>
    </font>
    <font>
      <b/>
      <sz val="12"/>
      <color rgb="FF0000FF"/>
      <name val="Wingdings"/>
      <charset val="2"/>
    </font>
    <font>
      <b/>
      <sz val="12"/>
      <color rgb="FF0000FF"/>
      <name val="Calibri"/>
      <family val="2"/>
    </font>
    <font>
      <b/>
      <sz val="24"/>
      <color rgb="FF0000FF"/>
      <name val="Wingdings"/>
      <charset val="2"/>
    </font>
    <font>
      <b/>
      <sz val="12"/>
      <color rgb="FFBF11B3"/>
      <name val="Calibri"/>
      <family val="2"/>
      <scheme val="minor"/>
    </font>
    <font>
      <b/>
      <sz val="12"/>
      <color rgb="FFB41C8C"/>
      <name val="Calibri"/>
      <family val="2"/>
      <scheme val="minor"/>
    </font>
    <font>
      <sz val="20"/>
      <name val="Cambria"/>
      <family val="1"/>
      <scheme val="major"/>
    </font>
    <font>
      <sz val="18"/>
      <name val="Cambria"/>
      <family val="1"/>
      <scheme val="major"/>
    </font>
    <font>
      <sz val="22"/>
      <name val="Arial"/>
      <family val="2"/>
    </font>
    <font>
      <sz val="14"/>
      <name val="Calibri"/>
      <family val="2"/>
      <scheme val="minor"/>
    </font>
    <font>
      <sz val="20"/>
      <color rgb="FFFF0000"/>
      <name val="Cambria"/>
      <family val="1"/>
      <scheme val="major"/>
    </font>
    <font>
      <sz val="24"/>
      <name val="Cambria"/>
      <family val="1"/>
      <scheme val="major"/>
    </font>
    <font>
      <b/>
      <i/>
      <u/>
      <sz val="14"/>
      <color rgb="FF7030A0"/>
      <name val="Kruti Dev 010"/>
    </font>
    <font>
      <sz val="16"/>
      <name val="Arial"/>
      <family val="2"/>
    </font>
    <font>
      <sz val="36"/>
      <color theme="10"/>
      <name val="Kruti Dev 010"/>
    </font>
    <font>
      <sz val="28"/>
      <name val="Cambria"/>
      <family val="1"/>
    </font>
    <font>
      <sz val="16"/>
      <name val="Calibri"/>
      <family val="2"/>
      <scheme val="minor"/>
    </font>
    <font>
      <b/>
      <i/>
      <sz val="14"/>
      <color theme="1" tint="4.9989318521683403E-2"/>
      <name val="Cambria"/>
      <family val="1"/>
      <scheme val="major"/>
    </font>
    <font>
      <b/>
      <i/>
      <sz val="14"/>
      <color rgb="FF7030A0"/>
      <name val="Cambria"/>
      <family val="1"/>
      <scheme val="major"/>
    </font>
    <font>
      <sz val="36"/>
      <color theme="10"/>
      <name val="Cambria"/>
      <family val="1"/>
      <scheme val="major"/>
    </font>
    <font>
      <sz val="22"/>
      <name val="Cambria"/>
      <family val="1"/>
    </font>
    <font>
      <b/>
      <i/>
      <sz val="14"/>
      <color rgb="FF004620"/>
      <name val="Cambria"/>
      <family val="1"/>
      <scheme val="major"/>
    </font>
    <font>
      <b/>
      <i/>
      <sz val="12"/>
      <color rgb="FF7030A0"/>
      <name val="Cambria"/>
      <family val="1"/>
      <scheme val="major"/>
    </font>
    <font>
      <b/>
      <i/>
      <sz val="11"/>
      <color rgb="FF7030A0"/>
      <name val="Cambria"/>
      <family val="1"/>
      <scheme val="major"/>
    </font>
    <font>
      <sz val="22"/>
      <color rgb="FFFF0000"/>
      <name val="Cambria"/>
      <family val="1"/>
    </font>
    <font>
      <b/>
      <sz val="14"/>
      <color rgb="FF002060"/>
      <name val="Cambria"/>
      <family val="1"/>
    </font>
    <font>
      <b/>
      <sz val="14"/>
      <color rgb="FF002060"/>
      <name val="Kruti Dev 010"/>
    </font>
    <font>
      <sz val="22"/>
      <color rgb="FF000000"/>
      <name val="Kruti Dev 010"/>
    </font>
    <font>
      <b/>
      <u/>
      <sz val="18"/>
      <name val="Kruti Dev 010"/>
    </font>
    <font>
      <b/>
      <i/>
      <u/>
      <sz val="18"/>
      <color rgb="FF7030A0"/>
      <name val="DevLys 010"/>
    </font>
    <font>
      <sz val="22"/>
      <color rgb="FF0000FF"/>
      <name val="Calibri"/>
      <family val="2"/>
    </font>
    <font>
      <sz val="14"/>
      <color theme="1" tint="4.9989318521683403E-2"/>
      <name val="Kruti Dev 010"/>
    </font>
    <font>
      <b/>
      <sz val="14"/>
      <color theme="1" tint="4.9989318521683403E-2"/>
      <name val="Kruti Dev 010"/>
    </font>
    <font>
      <sz val="16"/>
      <color theme="1"/>
      <name val="Calibri"/>
      <family val="2"/>
      <scheme val="minor"/>
    </font>
    <font>
      <sz val="22"/>
      <color theme="1"/>
      <name val="Kruti Dev 010"/>
    </font>
    <font>
      <sz val="14"/>
      <color theme="1" tint="4.9989318521683403E-2"/>
      <name val="Calibri"/>
      <family val="2"/>
      <scheme val="minor"/>
    </font>
    <font>
      <b/>
      <sz val="16"/>
      <color theme="1" tint="4.9989318521683403E-2"/>
      <name val="Kruti Dev 010"/>
    </font>
    <font>
      <b/>
      <sz val="16"/>
      <color theme="5" tint="-0.499984740745262"/>
      <name val="Cambria"/>
      <family val="1"/>
    </font>
    <font>
      <b/>
      <sz val="16"/>
      <color theme="5" tint="-0.499984740745262"/>
      <name val="Calibri"/>
      <family val="2"/>
      <scheme val="minor"/>
    </font>
    <font>
      <b/>
      <sz val="16"/>
      <color theme="5" tint="-0.499984740745262"/>
      <name val="Kruti Dev 010"/>
    </font>
    <font>
      <sz val="22"/>
      <color rgb="FF000000"/>
      <name val="Calibri"/>
      <family val="2"/>
    </font>
    <font>
      <sz val="14"/>
      <color rgb="FF000000"/>
      <name val="Kruti Dev 010"/>
    </font>
    <font>
      <sz val="14"/>
      <color rgb="FF000000"/>
      <name val="Cambria"/>
      <family val="1"/>
    </font>
    <font>
      <sz val="14"/>
      <color rgb="FFFF0000"/>
      <name val="Cambria"/>
      <family val="1"/>
      <scheme val="major"/>
    </font>
    <font>
      <b/>
      <sz val="16"/>
      <color theme="5" tint="-0.499984740745262"/>
      <name val="Cambria"/>
      <family val="2"/>
    </font>
    <font>
      <sz val="14"/>
      <color rgb="FF000000"/>
      <name val="Calibri"/>
      <family val="2"/>
    </font>
    <font>
      <sz val="14"/>
      <color rgb="FF000000"/>
      <name val="Camrbria"/>
    </font>
    <font>
      <sz val="14"/>
      <color theme="1"/>
      <name val="Times New Roman"/>
      <family val="1"/>
    </font>
    <font>
      <sz val="14"/>
      <color theme="1"/>
      <name val="Calibri"/>
      <family val="2"/>
    </font>
    <font>
      <sz val="14"/>
      <color rgb="FF0033CC"/>
      <name val="Times New Roman"/>
      <family val="1"/>
    </font>
    <font>
      <sz val="22"/>
      <color rgb="FF0033CC"/>
      <name val="Kruti Dev 010"/>
    </font>
    <font>
      <b/>
      <sz val="16"/>
      <color rgb="FFD60093"/>
      <name val="Kruti Dev 010"/>
    </font>
    <font>
      <sz val="22"/>
      <color rgb="FF0000FF"/>
      <name val="Times New Roman"/>
      <family val="1"/>
    </font>
    <font>
      <sz val="16"/>
      <color rgb="FF000000"/>
      <name val="Kruti Dev 010"/>
    </font>
    <font>
      <sz val="16"/>
      <color rgb="FFD60093"/>
      <name val="Times New Roman"/>
      <family val="1"/>
    </font>
    <font>
      <sz val="16"/>
      <color rgb="FF000000"/>
      <name val="Times New Roman"/>
      <family val="1"/>
    </font>
    <font>
      <sz val="20"/>
      <color rgb="FFFF0000"/>
      <name val="Times New Roman"/>
      <family val="1"/>
    </font>
    <font>
      <sz val="16"/>
      <color rgb="FFFF0000"/>
      <name val="Times New Roman"/>
      <family val="1"/>
    </font>
    <font>
      <sz val="24"/>
      <color rgb="FF0000FF"/>
      <name val="Times New Roman"/>
      <family val="1"/>
    </font>
    <font>
      <sz val="14"/>
      <color rgb="FF000000"/>
      <name val="Times New Roman"/>
      <family val="1"/>
    </font>
    <font>
      <sz val="14"/>
      <color rgb="FFD60093"/>
      <name val="Kruti Dev 010"/>
    </font>
    <font>
      <u/>
      <sz val="14"/>
      <color rgb="FFD60093"/>
      <name val="Kruti Dev 010"/>
    </font>
    <font>
      <u/>
      <sz val="14"/>
      <color rgb="FF000000"/>
      <name val="Kruti Dev 010"/>
    </font>
    <font>
      <sz val="14"/>
      <color rgb="FFD60093"/>
      <name val="Times New Roman"/>
      <family val="1"/>
    </font>
    <font>
      <sz val="14"/>
      <color rgb="FF000000"/>
      <name val="Calibri"/>
      <family val="2"/>
      <scheme val="minor"/>
    </font>
    <font>
      <sz val="22"/>
      <color rgb="FF0000FF"/>
      <name val="Kruti Dev 010"/>
    </font>
    <font>
      <b/>
      <sz val="18"/>
      <color rgb="FFD60093"/>
      <name val="Kruti Dev 010"/>
    </font>
    <font>
      <sz val="26"/>
      <color rgb="FFFF0000"/>
      <name val="Kruti Dev 010"/>
    </font>
    <font>
      <sz val="16"/>
      <color rgb="FF7030A0"/>
      <name val="Kruti Dev 010"/>
    </font>
    <font>
      <sz val="16"/>
      <color rgb="FF7030A0"/>
      <name val="Cambria"/>
      <family val="1"/>
      <scheme val="major"/>
    </font>
    <font>
      <sz val="16"/>
      <color rgb="FF7030A0"/>
      <name val="Times New Roman"/>
      <family val="1"/>
    </font>
    <font>
      <sz val="16"/>
      <color rgb="FF7030A0"/>
      <name val="Calibri"/>
      <family val="2"/>
      <scheme val="minor"/>
    </font>
    <font>
      <b/>
      <sz val="22"/>
      <color rgb="FF0000FF"/>
      <name val="Calibri"/>
      <family val="2"/>
    </font>
    <font>
      <sz val="14"/>
      <name val="Times New Roman"/>
      <family val="1"/>
    </font>
    <font>
      <b/>
      <i/>
      <u/>
      <sz val="18"/>
      <color rgb="FF7030A0"/>
      <name val="Calibri"/>
      <family val="2"/>
      <scheme val="minor"/>
    </font>
    <font>
      <b/>
      <sz val="16"/>
      <color rgb="FF0000FF"/>
      <name val="Kruti Dev 010"/>
    </font>
    <font>
      <b/>
      <sz val="14"/>
      <color rgb="FFBF11B3"/>
      <name val="Times New Roman"/>
      <family val="1"/>
    </font>
    <font>
      <b/>
      <sz val="14"/>
      <color rgb="FFBF11B3"/>
      <name val="Calibri"/>
      <family val="2"/>
      <scheme val="minor"/>
    </font>
    <font>
      <b/>
      <sz val="14"/>
      <color rgb="FFBF11B3"/>
      <name val="Kruti Dev 010"/>
    </font>
    <font>
      <b/>
      <i/>
      <sz val="16"/>
      <color rgb="FFB41C8C"/>
      <name val="Calibri"/>
      <family val="2"/>
      <scheme val="minor"/>
    </font>
    <font>
      <b/>
      <i/>
      <sz val="16"/>
      <color theme="0" tint="-0.14999847407452621"/>
      <name val="Calibri"/>
      <family val="2"/>
      <scheme val="minor"/>
    </font>
    <font>
      <b/>
      <i/>
      <sz val="14"/>
      <color theme="0" tint="-0.14999847407452621"/>
      <name val="Calibri"/>
      <family val="2"/>
      <scheme val="minor"/>
    </font>
    <font>
      <b/>
      <i/>
      <sz val="14"/>
      <color theme="1"/>
      <name val="Calibri"/>
      <family val="2"/>
      <scheme val="minor"/>
    </font>
    <font>
      <b/>
      <i/>
      <sz val="16"/>
      <color rgb="FF0000FF"/>
      <name val="Calibri"/>
      <family val="2"/>
      <scheme val="minor"/>
    </font>
    <font>
      <b/>
      <sz val="11"/>
      <color indexed="8"/>
      <name val="Calibri"/>
      <family val="2"/>
    </font>
    <font>
      <b/>
      <i/>
      <sz val="14"/>
      <color rgb="FF0070C0"/>
      <name val="Calibri"/>
      <family val="2"/>
      <scheme val="minor"/>
    </font>
    <font>
      <b/>
      <u/>
      <sz val="22"/>
      <color rgb="FF0070C0"/>
      <name val="Calibri"/>
      <family val="2"/>
      <scheme val="minor"/>
    </font>
    <font>
      <b/>
      <sz val="16"/>
      <color rgb="FF002060"/>
      <name val="Calibri"/>
      <family val="2"/>
      <scheme val="minor"/>
    </font>
    <font>
      <b/>
      <i/>
      <sz val="12"/>
      <color rgb="FF002060"/>
      <name val="Calibri"/>
      <family val="2"/>
      <scheme val="minor"/>
    </font>
    <font>
      <b/>
      <i/>
      <sz val="16"/>
      <color rgb="FF002060"/>
      <name val="Calibri"/>
      <family val="2"/>
      <scheme val="minor"/>
    </font>
    <font>
      <b/>
      <i/>
      <sz val="15"/>
      <color rgb="FF002060"/>
      <name val="Calibri"/>
      <family val="2"/>
      <scheme val="minor"/>
    </font>
    <font>
      <b/>
      <sz val="10"/>
      <color rgb="FF002060"/>
      <name val="Calibri"/>
      <family val="2"/>
      <scheme val="minor"/>
    </font>
    <font>
      <b/>
      <sz val="11"/>
      <color rgb="FF002060"/>
      <name val="Calibri"/>
      <family val="2"/>
      <scheme val="minor"/>
    </font>
    <font>
      <b/>
      <i/>
      <sz val="11"/>
      <color rgb="FF002060"/>
      <name val="Calibri"/>
      <family val="2"/>
      <scheme val="minor"/>
    </font>
    <font>
      <b/>
      <i/>
      <sz val="16"/>
      <name val="Calibri"/>
      <family val="2"/>
      <scheme val="minor"/>
    </font>
    <font>
      <b/>
      <sz val="16"/>
      <name val="Cambria"/>
      <family val="1"/>
      <scheme val="major"/>
    </font>
    <font>
      <b/>
      <i/>
      <sz val="12"/>
      <name val="Calibri"/>
      <family val="2"/>
      <scheme val="minor"/>
    </font>
    <font>
      <b/>
      <i/>
      <sz val="14"/>
      <name val="Calibri"/>
      <family val="2"/>
      <scheme val="minor"/>
    </font>
    <font>
      <b/>
      <sz val="9"/>
      <color indexed="12"/>
      <name val="Calibri"/>
      <family val="2"/>
      <scheme val="minor"/>
    </font>
    <font>
      <b/>
      <sz val="10"/>
      <color rgb="FF7030A0"/>
      <name val="Calibri"/>
      <family val="2"/>
      <scheme val="minor"/>
    </font>
    <font>
      <b/>
      <i/>
      <sz val="9"/>
      <name val="Calibri"/>
      <family val="2"/>
      <scheme val="minor"/>
    </font>
    <font>
      <b/>
      <i/>
      <sz val="10"/>
      <name val="Calibri"/>
      <family val="2"/>
      <scheme val="minor"/>
    </font>
    <font>
      <b/>
      <i/>
      <sz val="11"/>
      <name val="Calibri"/>
      <family val="2"/>
      <scheme val="minor"/>
    </font>
    <font>
      <b/>
      <sz val="22"/>
      <name val="Calibri"/>
      <family val="2"/>
      <scheme val="minor"/>
    </font>
    <font>
      <b/>
      <i/>
      <sz val="12"/>
      <color rgb="FF006600"/>
      <name val="Calibri"/>
      <family val="2"/>
      <scheme val="minor"/>
    </font>
    <font>
      <i/>
      <sz val="11"/>
      <name val="Calibri"/>
      <family val="2"/>
      <scheme val="minor"/>
    </font>
    <font>
      <b/>
      <sz val="10"/>
      <color rgb="FFFF0000"/>
      <name val="Calibri"/>
      <family val="2"/>
      <scheme val="minor"/>
    </font>
    <font>
      <b/>
      <i/>
      <sz val="12"/>
      <color indexed="10"/>
      <name val="Calibri"/>
      <family val="2"/>
      <scheme val="minor"/>
    </font>
    <font>
      <b/>
      <i/>
      <u/>
      <sz val="16"/>
      <name val="Calibri"/>
      <family val="2"/>
      <scheme val="minor"/>
    </font>
    <font>
      <i/>
      <sz val="14"/>
      <name val="Calibri"/>
      <family val="2"/>
      <scheme val="minor"/>
    </font>
    <font>
      <b/>
      <sz val="11"/>
      <color indexed="12"/>
      <name val="Calibri"/>
      <family val="2"/>
      <scheme val="minor"/>
    </font>
    <font>
      <b/>
      <sz val="11"/>
      <color rgb="FF1C0ED0"/>
      <name val="Calibri"/>
      <family val="2"/>
      <scheme val="minor"/>
    </font>
    <font>
      <b/>
      <sz val="10"/>
      <color rgb="FF0000FF"/>
      <name val="Calibri"/>
      <family val="2"/>
      <scheme val="minor"/>
    </font>
    <font>
      <b/>
      <i/>
      <u/>
      <sz val="14"/>
      <color rgb="FFD60093"/>
      <name val="Calibri"/>
      <family val="2"/>
      <scheme val="minor"/>
    </font>
    <font>
      <b/>
      <i/>
      <sz val="12"/>
      <color theme="1"/>
      <name val="Calibri"/>
      <family val="2"/>
      <scheme val="minor"/>
    </font>
    <font>
      <i/>
      <sz val="13"/>
      <color theme="1"/>
      <name val="Calibri"/>
      <family val="2"/>
      <scheme val="minor"/>
    </font>
    <font>
      <b/>
      <sz val="11"/>
      <color theme="1"/>
      <name val="Calibri"/>
      <family val="2"/>
      <scheme val="minor"/>
    </font>
    <font>
      <b/>
      <sz val="10"/>
      <color theme="1"/>
      <name val="Calibri"/>
      <family val="2"/>
      <scheme val="minor"/>
    </font>
    <font>
      <b/>
      <i/>
      <sz val="11"/>
      <color theme="1"/>
      <name val="Calibri"/>
      <family val="2"/>
      <scheme val="minor"/>
    </font>
    <font>
      <b/>
      <i/>
      <sz val="12"/>
      <color rgb="FF0000FF"/>
      <name val="Calibri"/>
      <family val="2"/>
      <scheme val="minor"/>
    </font>
    <font>
      <b/>
      <sz val="11"/>
      <color rgb="FFBF11B3"/>
      <name val="Calibri"/>
      <family val="2"/>
      <scheme val="minor"/>
    </font>
    <font>
      <b/>
      <sz val="9"/>
      <color rgb="FFBF11B3"/>
      <name val="Calibri"/>
      <family val="2"/>
      <scheme val="minor"/>
    </font>
    <font>
      <b/>
      <i/>
      <sz val="10"/>
      <color rgb="FF0000FF"/>
      <name val="Calibri"/>
      <family val="2"/>
      <scheme val="minor"/>
    </font>
    <font>
      <b/>
      <i/>
      <sz val="8"/>
      <color rgb="FFFF0000"/>
      <name val="Calibri"/>
      <family val="2"/>
      <scheme val="minor"/>
    </font>
    <font>
      <b/>
      <i/>
      <sz val="10"/>
      <color rgb="FF0F0B55"/>
      <name val="Calibri"/>
      <family val="2"/>
      <scheme val="minor"/>
    </font>
    <font>
      <b/>
      <i/>
      <sz val="11"/>
      <color rgb="FFD60093"/>
      <name val="Calibri"/>
      <family val="2"/>
      <scheme val="minor"/>
    </font>
    <font>
      <b/>
      <i/>
      <sz val="12"/>
      <color rgb="FFBF11B3"/>
      <name val="Calibri"/>
      <family val="2"/>
      <scheme val="minor"/>
    </font>
    <font>
      <b/>
      <i/>
      <sz val="12"/>
      <color rgb="FFFF0000"/>
      <name val="Cambria"/>
      <family val="1"/>
      <scheme val="major"/>
    </font>
    <font>
      <b/>
      <i/>
      <sz val="13"/>
      <color indexed="12"/>
      <name val="Calibri"/>
      <family val="2"/>
      <scheme val="minor"/>
    </font>
    <font>
      <b/>
      <i/>
      <sz val="13"/>
      <color rgb="FF0000FF"/>
      <name val="Calibri"/>
      <family val="2"/>
      <scheme val="minor"/>
    </font>
    <font>
      <b/>
      <i/>
      <sz val="12"/>
      <color theme="1"/>
      <name val="Cambria"/>
      <family val="1"/>
      <scheme val="major"/>
    </font>
    <font>
      <b/>
      <u/>
      <sz val="16"/>
      <color theme="1"/>
      <name val="Cambria"/>
      <family val="1"/>
      <scheme val="major"/>
    </font>
    <font>
      <i/>
      <sz val="14"/>
      <color theme="1"/>
      <name val="Calibri"/>
      <family val="2"/>
      <scheme val="minor"/>
    </font>
    <font>
      <b/>
      <i/>
      <u/>
      <sz val="14"/>
      <color theme="1"/>
      <name val="Cambria"/>
      <family val="1"/>
      <scheme val="major"/>
    </font>
    <font>
      <b/>
      <i/>
      <sz val="16"/>
      <color theme="1"/>
      <name val="Times New Roman"/>
      <family val="1"/>
    </font>
    <font>
      <b/>
      <i/>
      <sz val="13"/>
      <color rgb="FFBF11B3"/>
      <name val="Calibri"/>
      <family val="2"/>
      <scheme val="minor"/>
    </font>
    <font>
      <b/>
      <sz val="14"/>
      <color rgb="FFBF11B3"/>
      <name val="Cambria"/>
      <family val="1"/>
      <scheme val="major"/>
    </font>
    <font>
      <b/>
      <sz val="13"/>
      <name val="Cambria"/>
      <family val="1"/>
      <scheme val="major"/>
    </font>
    <font>
      <b/>
      <i/>
      <sz val="14"/>
      <color rgb="FF0000FF"/>
      <name val="Calibri"/>
      <family val="2"/>
      <scheme val="minor"/>
    </font>
    <font>
      <b/>
      <sz val="12"/>
      <color rgb="FFFFFF00"/>
      <name val="Calibri"/>
      <family val="2"/>
      <scheme val="minor"/>
    </font>
    <font>
      <b/>
      <sz val="12"/>
      <color theme="5" tint="-0.249977111117893"/>
      <name val="Calibri"/>
      <family val="2"/>
      <scheme val="minor"/>
    </font>
    <font>
      <b/>
      <sz val="12"/>
      <color rgb="FFD60093"/>
      <name val="Kruti Dev 010"/>
    </font>
    <font>
      <b/>
      <sz val="12"/>
      <color rgb="FF002060"/>
      <name val="Calibri"/>
      <family val="2"/>
      <scheme val="minor"/>
    </font>
    <font>
      <b/>
      <sz val="11"/>
      <color rgb="FFFF0000"/>
      <name val="Calibri"/>
      <family val="2"/>
    </font>
    <font>
      <b/>
      <sz val="11"/>
      <color rgb="FFBF11B3"/>
      <name val="Calibri"/>
      <family val="2"/>
    </font>
    <font>
      <b/>
      <i/>
      <u/>
      <sz val="14"/>
      <color rgb="FF0000FF"/>
      <name val="Arial"/>
      <family val="2"/>
    </font>
    <font>
      <b/>
      <i/>
      <sz val="14"/>
      <color rgb="FF0000FF"/>
      <name val="Cambria"/>
      <family val="1"/>
    </font>
    <font>
      <b/>
      <u/>
      <sz val="14"/>
      <color rgb="FF0000FF"/>
      <name val="Kruti Dev 010"/>
    </font>
    <font>
      <b/>
      <u/>
      <sz val="14"/>
      <color rgb="FF0000FF"/>
      <name val="Cambria"/>
      <family val="1"/>
      <scheme val="major"/>
    </font>
    <font>
      <b/>
      <sz val="11"/>
      <color theme="0"/>
      <name val="Arial"/>
      <family val="2"/>
    </font>
    <font>
      <b/>
      <i/>
      <sz val="14"/>
      <color rgb="FF0000FF"/>
      <name val="Cambria"/>
      <family val="1"/>
      <scheme val="major"/>
    </font>
    <font>
      <b/>
      <i/>
      <sz val="14"/>
      <color rgb="FFBF11B3"/>
      <name val="Calibri"/>
      <family val="2"/>
      <scheme val="minor"/>
    </font>
  </fonts>
  <fills count="31">
    <fill>
      <patternFill patternType="none"/>
    </fill>
    <fill>
      <patternFill patternType="gray125"/>
    </fill>
    <fill>
      <patternFill patternType="solid">
        <fgColor theme="9"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2" tint="-0.499984740745262"/>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DBFF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tint="0.79998168889431442"/>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rgb="FF00B050"/>
      </left>
      <right style="double">
        <color rgb="FF00B050"/>
      </right>
      <top style="double">
        <color rgb="FF00B050"/>
      </top>
      <bottom style="double">
        <color rgb="FF00B050"/>
      </bottom>
      <diagonal/>
    </border>
    <border>
      <left style="double">
        <color rgb="FF00B050"/>
      </left>
      <right/>
      <top style="double">
        <color rgb="FF00B050"/>
      </top>
      <bottom style="double">
        <color rgb="FF00B050"/>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double">
        <color theme="5" tint="-0.499984740745262"/>
      </left>
      <right/>
      <top style="double">
        <color theme="5" tint="-0.499984740745262"/>
      </top>
      <bottom/>
      <diagonal/>
    </border>
    <border>
      <left/>
      <right/>
      <top style="double">
        <color theme="5" tint="-0.499984740745262"/>
      </top>
      <bottom/>
      <diagonal/>
    </border>
    <border>
      <left/>
      <right style="double">
        <color theme="5" tint="-0.499984740745262"/>
      </right>
      <top style="double">
        <color theme="5" tint="-0.499984740745262"/>
      </top>
      <bottom/>
      <diagonal/>
    </border>
    <border>
      <left/>
      <right style="double">
        <color theme="5" tint="-0.499984740745262"/>
      </right>
      <top style="double">
        <color theme="5" tint="-0.499984740745262"/>
      </top>
      <bottom style="double">
        <color theme="5" tint="-0.499984740745262"/>
      </bottom>
      <diagonal/>
    </border>
    <border>
      <left style="double">
        <color theme="5" tint="-0.499984740745262"/>
      </left>
      <right style="double">
        <color theme="5" tint="-0.499984740745262"/>
      </right>
      <top style="double">
        <color theme="5" tint="-0.499984740745262"/>
      </top>
      <bottom style="double">
        <color theme="5" tint="-0.499984740745262"/>
      </bottom>
      <diagonal/>
    </border>
    <border>
      <left style="double">
        <color theme="5" tint="-0.499984740745262"/>
      </left>
      <right/>
      <top/>
      <bottom style="double">
        <color theme="5" tint="-0.249977111117893"/>
      </bottom>
      <diagonal/>
    </border>
    <border>
      <left/>
      <right/>
      <top/>
      <bottom style="double">
        <color theme="5" tint="-0.249977111117893"/>
      </bottom>
      <diagonal/>
    </border>
    <border>
      <left/>
      <right style="double">
        <color theme="5" tint="-0.499984740745262"/>
      </right>
      <top/>
      <bottom style="double">
        <color theme="5" tint="-0.249977111117893"/>
      </bottom>
      <diagonal/>
    </border>
    <border>
      <left style="double">
        <color theme="5" tint="-0.499984740745262"/>
      </left>
      <right style="double">
        <color theme="5" tint="-0.499984740745262"/>
      </right>
      <top style="double">
        <color theme="5" tint="-0.499984740745262"/>
      </top>
      <bottom/>
      <diagonal/>
    </border>
    <border>
      <left style="double">
        <color theme="5" tint="-0.499984740745262"/>
      </left>
      <right/>
      <top/>
      <bottom/>
      <diagonal/>
    </border>
    <border>
      <left/>
      <right style="double">
        <color theme="5" tint="-0.499984740745262"/>
      </right>
      <top/>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theme="5" tint="-0.249977111117893"/>
      </left>
      <right style="double">
        <color theme="5" tint="-0.249977111117893"/>
      </right>
      <top style="double">
        <color theme="5" tint="-0.249977111117893"/>
      </top>
      <bottom/>
      <diagonal/>
    </border>
    <border>
      <left/>
      <right style="hair">
        <color rgb="FF00B0F0"/>
      </right>
      <top style="hair">
        <color rgb="FF00B0F0"/>
      </top>
      <bottom style="hair">
        <color rgb="FF00B0F0"/>
      </bottom>
      <diagonal/>
    </border>
    <border>
      <left style="hair">
        <color rgb="FF00B0F0"/>
      </left>
      <right style="hair">
        <color rgb="FF00B0F0"/>
      </right>
      <top style="hair">
        <color rgb="FF00B0F0"/>
      </top>
      <bottom style="hair">
        <color rgb="FF00B0F0"/>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uble">
        <color theme="5" tint="-0.249977111117893"/>
      </left>
      <right style="double">
        <color theme="5" tint="-0.249977111117893"/>
      </right>
      <top/>
      <bottom style="double">
        <color theme="5" tint="-0.249977111117893"/>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right/>
      <top style="thin">
        <color rgb="FF7030A0"/>
      </top>
      <bottom style="thin">
        <color rgb="FF7030A0"/>
      </bottom>
      <diagonal/>
    </border>
    <border>
      <left style="thin">
        <color rgb="FFCC99FF"/>
      </left>
      <right/>
      <top style="thin">
        <color rgb="FF7030A0"/>
      </top>
      <bottom/>
      <diagonal/>
    </border>
    <border>
      <left/>
      <right/>
      <top style="thin">
        <color rgb="FFCC99FF"/>
      </top>
      <bottom style="thin">
        <color rgb="FFCC99FF"/>
      </bottom>
      <diagonal/>
    </border>
    <border>
      <left style="thin">
        <color rgb="FF7030A0"/>
      </left>
      <right/>
      <top/>
      <bottom/>
      <diagonal/>
    </border>
    <border>
      <left/>
      <right style="thin">
        <color rgb="FF7030A0"/>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57"/>
      </left>
      <right/>
      <top style="double">
        <color indexed="57"/>
      </top>
      <bottom/>
      <diagonal/>
    </border>
    <border>
      <left/>
      <right/>
      <top style="double">
        <color indexed="57"/>
      </top>
      <bottom/>
      <diagonal/>
    </border>
    <border>
      <left/>
      <right style="double">
        <color indexed="57"/>
      </right>
      <top style="double">
        <color indexed="57"/>
      </top>
      <bottom/>
      <diagonal/>
    </border>
    <border>
      <left style="thin">
        <color rgb="FFCC99FF"/>
      </left>
      <right/>
      <top style="thin">
        <color rgb="FFCC99FF"/>
      </top>
      <bottom style="thin">
        <color rgb="FFCC99FF"/>
      </bottom>
      <diagonal/>
    </border>
    <border>
      <left/>
      <right style="thin">
        <color rgb="FFCC99FF"/>
      </right>
      <top style="thin">
        <color rgb="FFCC99FF"/>
      </top>
      <bottom style="thin">
        <color rgb="FFCC99FF"/>
      </bottom>
      <diagonal/>
    </border>
    <border>
      <left style="thin">
        <color rgb="FFCC99FF"/>
      </left>
      <right style="thin">
        <color rgb="FFCC99FF"/>
      </right>
      <top style="thin">
        <color rgb="FFCC99FF"/>
      </top>
      <bottom/>
      <diagonal/>
    </border>
    <border>
      <left style="thin">
        <color rgb="FFCC99FF"/>
      </left>
      <right style="thin">
        <color rgb="FFCC99FF"/>
      </right>
      <top style="thin">
        <color rgb="FFCC99FF"/>
      </top>
      <bottom style="thin">
        <color rgb="FFCC99FF"/>
      </bottom>
      <diagonal/>
    </border>
    <border>
      <left style="double">
        <color indexed="57"/>
      </left>
      <right/>
      <top/>
      <bottom style="thin">
        <color indexed="46"/>
      </bottom>
      <diagonal/>
    </border>
    <border>
      <left/>
      <right/>
      <top/>
      <bottom style="thin">
        <color indexed="46"/>
      </bottom>
      <diagonal/>
    </border>
    <border>
      <left/>
      <right style="double">
        <color indexed="57"/>
      </right>
      <top/>
      <bottom style="thin">
        <color indexed="46"/>
      </bottom>
      <diagonal/>
    </border>
    <border>
      <left style="thin">
        <color rgb="FFCC99FF"/>
      </left>
      <right style="thin">
        <color rgb="FFCC99FF"/>
      </right>
      <top/>
      <bottom style="thin">
        <color rgb="FFCC99FF"/>
      </bottom>
      <diagonal/>
    </border>
    <border>
      <left style="thin">
        <color rgb="FFCC99FF"/>
      </left>
      <right style="thin">
        <color rgb="FFCC99FF"/>
      </right>
      <top/>
      <bottom/>
      <diagonal/>
    </border>
    <border>
      <left style="double">
        <color indexed="57"/>
      </left>
      <right style="thin">
        <color indexed="46"/>
      </right>
      <top style="thin">
        <color indexed="46"/>
      </top>
      <bottom style="thin">
        <color indexed="46"/>
      </bottom>
      <diagonal/>
    </border>
    <border>
      <left style="thin">
        <color indexed="46"/>
      </left>
      <right style="thin">
        <color indexed="46"/>
      </right>
      <top style="thin">
        <color indexed="46"/>
      </top>
      <bottom style="thin">
        <color indexed="46"/>
      </bottom>
      <diagonal/>
    </border>
    <border>
      <left style="thin">
        <color indexed="46"/>
      </left>
      <right style="double">
        <color indexed="57"/>
      </right>
      <top style="thin">
        <color indexed="46"/>
      </top>
      <bottom style="thin">
        <color indexed="46"/>
      </bottom>
      <diagonal/>
    </border>
    <border>
      <left style="thin">
        <color rgb="FFCC99FF"/>
      </left>
      <right style="double">
        <color indexed="57"/>
      </right>
      <top style="thin">
        <color rgb="FFCC99FF"/>
      </top>
      <bottom style="thin">
        <color rgb="FFCC99FF"/>
      </bottom>
      <diagonal/>
    </border>
    <border>
      <left/>
      <right/>
      <top style="thin">
        <color rgb="FFCC99FF"/>
      </top>
      <bottom/>
      <diagonal/>
    </border>
    <border>
      <left style="double">
        <color indexed="17"/>
      </left>
      <right/>
      <top/>
      <bottom/>
      <diagonal/>
    </border>
    <border>
      <left/>
      <right style="double">
        <color indexed="17"/>
      </right>
      <top/>
      <bottom/>
      <diagonal/>
    </border>
    <border>
      <left style="double">
        <color indexed="57"/>
      </left>
      <right style="thin">
        <color indexed="46"/>
      </right>
      <top style="double">
        <color indexed="57"/>
      </top>
      <bottom style="thin">
        <color indexed="46"/>
      </bottom>
      <diagonal/>
    </border>
    <border>
      <left style="thin">
        <color indexed="46"/>
      </left>
      <right style="thin">
        <color indexed="46"/>
      </right>
      <top style="double">
        <color indexed="57"/>
      </top>
      <bottom style="thin">
        <color indexed="46"/>
      </bottom>
      <diagonal/>
    </border>
    <border>
      <left style="thin">
        <color indexed="46"/>
      </left>
      <right style="double">
        <color indexed="57"/>
      </right>
      <top style="double">
        <color indexed="57"/>
      </top>
      <bottom style="thin">
        <color indexed="46"/>
      </bottom>
      <diagonal/>
    </border>
    <border>
      <left style="thin">
        <color rgb="FFCC99FF"/>
      </left>
      <right/>
      <top style="thin">
        <color rgb="FFCC99FF"/>
      </top>
      <bottom/>
      <diagonal/>
    </border>
    <border>
      <left style="thin">
        <color indexed="46"/>
      </left>
      <right style="thin">
        <color indexed="46"/>
      </right>
      <top style="thin">
        <color indexed="46"/>
      </top>
      <bottom style="double">
        <color indexed="5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theme="5" tint="-0.499984740745262"/>
      </left>
      <right/>
      <top style="double">
        <color theme="5" tint="-0.499984740745262"/>
      </top>
      <bottom style="double">
        <color theme="5" tint="-0.499984740745262"/>
      </bottom>
      <diagonal/>
    </border>
    <border>
      <left style="double">
        <color theme="5" tint="-0.249977111117893"/>
      </left>
      <right/>
      <top style="double">
        <color theme="5" tint="-0.249977111117893"/>
      </top>
      <bottom style="double">
        <color theme="5" tint="-0.249977111117893"/>
      </bottom>
      <diagonal/>
    </border>
    <border>
      <left style="double">
        <color theme="5" tint="-0.249977111117893"/>
      </left>
      <right/>
      <top style="double">
        <color theme="5" tint="-0.249977111117893"/>
      </top>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diagonal/>
    </border>
    <border>
      <left style="double">
        <color theme="9" tint="-0.499984740745262"/>
      </left>
      <right style="double">
        <color theme="9" tint="-0.499984740745262"/>
      </right>
      <top/>
      <bottom style="double">
        <color theme="9" tint="-0.499984740745262"/>
      </bottom>
      <diagonal/>
    </border>
    <border>
      <left style="thin">
        <color theme="5"/>
      </left>
      <right style="thin">
        <color theme="5"/>
      </right>
      <top style="thin">
        <color theme="5"/>
      </top>
      <bottom style="thin">
        <color theme="5"/>
      </bottom>
      <diagonal/>
    </border>
    <border>
      <left style="medium">
        <color theme="5"/>
      </left>
      <right/>
      <top style="medium">
        <color theme="5"/>
      </top>
      <bottom/>
      <diagonal/>
    </border>
    <border>
      <left/>
      <right/>
      <top style="medium">
        <color theme="5"/>
      </top>
      <bottom/>
      <diagonal/>
    </border>
    <border>
      <left/>
      <right/>
      <top style="medium">
        <color theme="5"/>
      </top>
      <bottom style="thin">
        <color rgb="FF7030A0"/>
      </bottom>
      <diagonal/>
    </border>
    <border>
      <left/>
      <right style="medium">
        <color theme="5"/>
      </right>
      <top style="medium">
        <color theme="5"/>
      </top>
      <bottom/>
      <diagonal/>
    </border>
    <border>
      <left style="medium">
        <color theme="5"/>
      </left>
      <right/>
      <top style="thin">
        <color rgb="FF7030A0"/>
      </top>
      <bottom/>
      <diagonal/>
    </border>
    <border>
      <left/>
      <right style="medium">
        <color theme="5"/>
      </right>
      <top style="thin">
        <color rgb="FF7030A0"/>
      </top>
      <bottom/>
      <diagonal/>
    </border>
    <border>
      <left style="medium">
        <color theme="5"/>
      </left>
      <right style="thin">
        <color theme="5"/>
      </right>
      <top style="thin">
        <color theme="5"/>
      </top>
      <bottom style="thin">
        <color theme="5"/>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5"/>
      </left>
      <right style="medium">
        <color theme="5"/>
      </right>
      <top/>
      <bottom style="thin">
        <color theme="5"/>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double">
        <color rgb="FF00B050"/>
      </left>
      <right/>
      <top/>
      <bottom style="double">
        <color rgb="FF00B050"/>
      </bottom>
      <diagonal/>
    </border>
    <border>
      <left/>
      <right/>
      <top/>
      <bottom style="double">
        <color rgb="FF00B050"/>
      </bottom>
      <diagonal/>
    </border>
    <border>
      <left style="thin">
        <color rgb="FFCC99FF"/>
      </left>
      <right/>
      <top/>
      <bottom style="thin">
        <color rgb="FFCC99FF"/>
      </bottom>
      <diagonal/>
    </border>
    <border>
      <left/>
      <right/>
      <top/>
      <bottom style="thin">
        <color rgb="FFCC99FF"/>
      </bottom>
      <diagonal/>
    </border>
    <border>
      <left style="thin">
        <color rgb="FFCC99FF"/>
      </left>
      <right/>
      <top/>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double">
        <color rgb="FF00B050"/>
      </left>
      <right/>
      <top style="double">
        <color rgb="FF00B050"/>
      </top>
      <bottom/>
      <diagonal/>
    </border>
    <border>
      <left/>
      <right/>
      <top style="double">
        <color rgb="FF00B050"/>
      </top>
      <bottom/>
      <diagonal/>
    </border>
    <border>
      <left/>
      <right style="double">
        <color rgb="FF00B050"/>
      </right>
      <top style="double">
        <color rgb="FF00B050"/>
      </top>
      <bottom/>
      <diagonal/>
    </border>
    <border>
      <left style="thin">
        <color indexed="46"/>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top style="thin">
        <color indexed="64"/>
      </top>
      <bottom/>
      <diagonal/>
    </border>
    <border>
      <left style="double">
        <color rgb="FF00B050"/>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rgb="FF7030A0"/>
      </left>
      <right style="thin">
        <color rgb="FF7030A0"/>
      </right>
      <top style="thin">
        <color rgb="FF7030A0"/>
      </top>
      <bottom style="thin">
        <color rgb="FF7030A0"/>
      </bottom>
      <diagonal/>
    </border>
    <border>
      <left style="medium">
        <color rgb="FF7030A0"/>
      </left>
      <right/>
      <top style="thin">
        <color rgb="FF7030A0"/>
      </top>
      <bottom style="thin">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right style="hair">
        <color rgb="FF00B0F0"/>
      </right>
      <top style="medium">
        <color theme="9" tint="-0.499984740745262"/>
      </top>
      <bottom style="hair">
        <color rgb="FF00B0F0"/>
      </bottom>
      <diagonal/>
    </border>
    <border>
      <left style="hair">
        <color rgb="FF00B0F0"/>
      </left>
      <right style="hair">
        <color rgb="FF00B0F0"/>
      </right>
      <top style="medium">
        <color theme="9" tint="-0.499984740745262"/>
      </top>
      <bottom style="hair">
        <color rgb="FF00B0F0"/>
      </bottom>
      <diagonal/>
    </border>
    <border>
      <left style="hair">
        <color rgb="FF00B0F0"/>
      </left>
      <right style="medium">
        <color theme="9" tint="-0.499984740745262"/>
      </right>
      <top style="medium">
        <color theme="9" tint="-0.499984740745262"/>
      </top>
      <bottom style="hair">
        <color rgb="FF00B0F0"/>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hair">
        <color rgb="FF00B0F0"/>
      </left>
      <right style="medium">
        <color theme="9" tint="-0.499984740745262"/>
      </right>
      <top style="hair">
        <color rgb="FF00B0F0"/>
      </top>
      <bottom style="hair">
        <color rgb="FF00B0F0"/>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right style="hair">
        <color rgb="FF00B0F0"/>
      </right>
      <top style="hair">
        <color rgb="FF00B0F0"/>
      </top>
      <bottom style="medium">
        <color theme="9" tint="-0.499984740745262"/>
      </bottom>
      <diagonal/>
    </border>
    <border>
      <left style="hair">
        <color rgb="FF00B0F0"/>
      </left>
      <right style="hair">
        <color rgb="FF00B0F0"/>
      </right>
      <top style="hair">
        <color rgb="FF00B0F0"/>
      </top>
      <bottom style="medium">
        <color theme="9" tint="-0.499984740745262"/>
      </bottom>
      <diagonal/>
    </border>
    <border>
      <left style="hair">
        <color rgb="FF00B0F0"/>
      </left>
      <right style="medium">
        <color theme="9" tint="-0.499984740745262"/>
      </right>
      <top style="hair">
        <color rgb="FF00B0F0"/>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CC99FF"/>
      </bottom>
      <diagonal/>
    </border>
    <border>
      <left/>
      <right/>
      <top style="medium">
        <color indexed="64"/>
      </top>
      <bottom style="thin">
        <color rgb="FFCC99FF"/>
      </bottom>
      <diagonal/>
    </border>
    <border>
      <left/>
      <right style="thin">
        <color rgb="FFCC99FF"/>
      </right>
      <top style="medium">
        <color indexed="64"/>
      </top>
      <bottom style="thin">
        <color rgb="FFCC99FF"/>
      </bottom>
      <diagonal/>
    </border>
    <border>
      <left style="thin">
        <color rgb="FFCC99FF"/>
      </left>
      <right/>
      <top style="medium">
        <color indexed="64"/>
      </top>
      <bottom style="thin">
        <color rgb="FFCC99FF"/>
      </bottom>
      <diagonal/>
    </border>
    <border>
      <left/>
      <right style="medium">
        <color indexed="64"/>
      </right>
      <top style="medium">
        <color indexed="64"/>
      </top>
      <bottom style="thin">
        <color rgb="FFCC99FF"/>
      </bottom>
      <diagonal/>
    </border>
    <border>
      <left style="medium">
        <color indexed="64"/>
      </left>
      <right style="thin">
        <color rgb="FFCC99FF"/>
      </right>
      <top style="thin">
        <color rgb="FFCC99FF"/>
      </top>
      <bottom style="thin">
        <color rgb="FFCC99FF"/>
      </bottom>
      <diagonal/>
    </border>
    <border>
      <left style="thin">
        <color rgb="FFCC99FF"/>
      </left>
      <right style="medium">
        <color indexed="64"/>
      </right>
      <top style="thin">
        <color rgb="FFCC99FF"/>
      </top>
      <bottom/>
      <diagonal/>
    </border>
    <border>
      <left style="thin">
        <color rgb="FFCC99FF"/>
      </left>
      <right style="medium">
        <color indexed="64"/>
      </right>
      <top/>
      <bottom style="thin">
        <color rgb="FFCC99FF"/>
      </bottom>
      <diagonal/>
    </border>
    <border>
      <left style="thin">
        <color rgb="FFCC99FF"/>
      </left>
      <right style="medium">
        <color indexed="64"/>
      </right>
      <top style="thin">
        <color rgb="FFCC99FF"/>
      </top>
      <bottom style="thin">
        <color rgb="FFCC99FF"/>
      </bottom>
      <diagonal/>
    </border>
    <border>
      <left style="medium">
        <color indexed="64"/>
      </left>
      <right/>
      <top style="thin">
        <color rgb="FFCC99FF"/>
      </top>
      <bottom/>
      <diagonal/>
    </border>
    <border>
      <left/>
      <right style="medium">
        <color indexed="64"/>
      </right>
      <top style="thin">
        <color rgb="FFCC99FF"/>
      </top>
      <bottom/>
      <diagonal/>
    </border>
    <border>
      <left/>
      <right style="medium">
        <color indexed="64"/>
      </right>
      <top/>
      <bottom style="thin">
        <color rgb="FFCC99FF"/>
      </bottom>
      <diagonal/>
    </border>
    <border>
      <left style="medium">
        <color indexed="64"/>
      </left>
      <right style="thin">
        <color rgb="FFCC99FF"/>
      </right>
      <top style="thin">
        <color rgb="FFCC99FF"/>
      </top>
      <bottom style="medium">
        <color indexed="64"/>
      </bottom>
      <diagonal/>
    </border>
    <border>
      <left style="thin">
        <color rgb="FFCC99FF"/>
      </left>
      <right style="thin">
        <color rgb="FFCC99FF"/>
      </right>
      <top style="thin">
        <color rgb="FFCC99FF"/>
      </top>
      <bottom style="medium">
        <color indexed="64"/>
      </bottom>
      <diagonal/>
    </border>
    <border>
      <left style="thin">
        <color rgb="FFCC99FF"/>
      </left>
      <right/>
      <top style="thin">
        <color rgb="FFCC99FF"/>
      </top>
      <bottom style="medium">
        <color indexed="64"/>
      </bottom>
      <diagonal/>
    </border>
    <border>
      <left/>
      <right style="thin">
        <color rgb="FFCC99FF"/>
      </right>
      <top style="thin">
        <color rgb="FFCC99FF"/>
      </top>
      <bottom style="medium">
        <color indexed="64"/>
      </bottom>
      <diagonal/>
    </border>
    <border>
      <left style="thin">
        <color rgb="FFCC99FF"/>
      </left>
      <right/>
      <top/>
      <bottom style="medium">
        <color indexed="64"/>
      </bottom>
      <diagonal/>
    </border>
  </borders>
  <cellStyleXfs count="6">
    <xf numFmtId="0" fontId="0" fillId="0" borderId="0"/>
    <xf numFmtId="0" fontId="18" fillId="0" borderId="0" applyNumberFormat="0" applyFill="0" applyBorder="0" applyAlignment="0" applyProtection="0">
      <alignment vertical="top"/>
      <protection locked="0"/>
    </xf>
    <xf numFmtId="0" fontId="20" fillId="0" borderId="0"/>
    <xf numFmtId="0" fontId="20" fillId="0" borderId="0"/>
    <xf numFmtId="0" fontId="1" fillId="0" borderId="0"/>
    <xf numFmtId="0" fontId="94" fillId="0" borderId="0"/>
  </cellStyleXfs>
  <cellXfs count="910">
    <xf numFmtId="0" fontId="0" fillId="0" borderId="0" xfId="0"/>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3" fillId="4" borderId="0" xfId="0" applyFont="1" applyFill="1" applyAlignment="1" applyProtection="1">
      <alignment horizontal="center" vertical="center"/>
      <protection hidden="1"/>
    </xf>
    <xf numFmtId="0" fontId="5" fillId="2" borderId="0" xfId="0" applyFont="1" applyFill="1" applyAlignment="1" applyProtection="1">
      <alignment vertical="center" wrapText="1"/>
      <protection hidden="1"/>
    </xf>
    <xf numFmtId="0" fontId="5" fillId="3" borderId="0" xfId="0" applyFont="1" applyFill="1" applyAlignment="1" applyProtection="1">
      <alignment vertical="center" wrapText="1"/>
      <protection hidden="1"/>
    </xf>
    <xf numFmtId="0" fontId="6" fillId="3" borderId="2" xfId="0" applyFont="1" applyFill="1" applyBorder="1" applyAlignment="1" applyProtection="1">
      <alignment vertical="center"/>
      <protection hidden="1"/>
    </xf>
    <xf numFmtId="0" fontId="5" fillId="2" borderId="0" xfId="0" applyFont="1" applyFill="1" applyBorder="1" applyAlignment="1" applyProtection="1">
      <alignment vertical="center" wrapText="1"/>
      <protection hidden="1"/>
    </xf>
    <xf numFmtId="0" fontId="0" fillId="2" borderId="0" xfId="0" applyFill="1" applyBorder="1" applyProtection="1">
      <protection hidden="1"/>
    </xf>
    <xf numFmtId="0" fontId="10" fillId="3"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12" fillId="3" borderId="0" xfId="0" applyFont="1" applyFill="1" applyBorder="1" applyAlignment="1" applyProtection="1">
      <alignment vertical="center"/>
      <protection hidden="1"/>
    </xf>
    <xf numFmtId="0" fontId="29" fillId="7" borderId="13" xfId="0" applyFont="1" applyFill="1" applyBorder="1" applyAlignment="1" applyProtection="1">
      <alignment horizontal="center" vertical="center" wrapText="1"/>
      <protection locked="0"/>
    </xf>
    <xf numFmtId="0" fontId="26" fillId="7" borderId="19" xfId="0" applyFont="1" applyFill="1" applyBorder="1" applyAlignment="1" applyProtection="1">
      <alignment horizontal="center" vertical="center"/>
      <protection locked="0"/>
    </xf>
    <xf numFmtId="0" fontId="22" fillId="7" borderId="24" xfId="0" applyFont="1" applyFill="1" applyBorder="1" applyAlignment="1" applyProtection="1">
      <alignment horizontal="center" vertical="center" wrapText="1"/>
      <protection locked="0"/>
    </xf>
    <xf numFmtId="0" fontId="22" fillId="7" borderId="25" xfId="0" applyFont="1" applyFill="1" applyBorder="1" applyAlignment="1" applyProtection="1">
      <alignment horizontal="center" vertical="center" wrapText="1"/>
      <protection locked="0"/>
    </xf>
    <xf numFmtId="0" fontId="23" fillId="7" borderId="25" xfId="0" applyFont="1" applyFill="1" applyBorder="1" applyAlignment="1" applyProtection="1">
      <alignment horizontal="center" vertical="center" wrapText="1"/>
      <protection locked="0"/>
    </xf>
    <xf numFmtId="0" fontId="38" fillId="7" borderId="25"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hidden="1"/>
    </xf>
    <xf numFmtId="0" fontId="35" fillId="15" borderId="23" xfId="0" applyFont="1" applyFill="1" applyBorder="1" applyAlignment="1" applyProtection="1">
      <alignment horizontal="center" vertical="center" wrapText="1"/>
      <protection locked="0"/>
    </xf>
    <xf numFmtId="0" fontId="35" fillId="17" borderId="23" xfId="0" applyFont="1" applyFill="1" applyBorder="1" applyAlignment="1" applyProtection="1">
      <alignment horizontal="center" vertical="center" wrapText="1"/>
      <protection locked="0"/>
    </xf>
    <xf numFmtId="0" fontId="35" fillId="19" borderId="23" xfId="0" applyFont="1" applyFill="1" applyBorder="1" applyAlignment="1" applyProtection="1">
      <alignment horizontal="center" vertical="center" wrapText="1"/>
      <protection locked="0"/>
    </xf>
    <xf numFmtId="0" fontId="35" fillId="21" borderId="23" xfId="0" applyFont="1" applyFill="1" applyBorder="1" applyAlignment="1" applyProtection="1">
      <alignment horizontal="center" vertical="center" wrapText="1"/>
      <protection locked="0"/>
    </xf>
    <xf numFmtId="0" fontId="35" fillId="16" borderId="23" xfId="0" applyFont="1" applyFill="1" applyBorder="1" applyAlignment="1" applyProtection="1">
      <alignment horizontal="center" vertical="center" wrapText="1"/>
      <protection locked="0"/>
    </xf>
    <xf numFmtId="0" fontId="35" fillId="15" borderId="83" xfId="0" applyFont="1" applyFill="1" applyBorder="1" applyAlignment="1" applyProtection="1">
      <alignment horizontal="center" vertical="center" wrapText="1"/>
      <protection locked="0"/>
    </xf>
    <xf numFmtId="0" fontId="31" fillId="12" borderId="85" xfId="0" applyFont="1" applyFill="1" applyBorder="1" applyAlignment="1" applyProtection="1">
      <alignment horizontal="center" vertical="center" wrapText="1"/>
      <protection locked="0"/>
    </xf>
    <xf numFmtId="0" fontId="94" fillId="0" borderId="0" xfId="0" applyFont="1" applyFill="1" applyBorder="1" applyAlignment="1" applyProtection="1">
      <alignment vertical="center"/>
    </xf>
    <xf numFmtId="0" fontId="166" fillId="0" borderId="0" xfId="0" applyNumberFormat="1" applyFont="1" applyFill="1" applyBorder="1" applyAlignment="1" applyProtection="1">
      <alignment horizontal="center" vertical="center" wrapText="1"/>
    </xf>
    <xf numFmtId="0" fontId="167" fillId="0" borderId="0" xfId="0" applyNumberFormat="1" applyFont="1" applyFill="1" applyBorder="1" applyAlignment="1" applyProtection="1">
      <alignment horizontal="center" vertical="center" wrapText="1"/>
    </xf>
    <xf numFmtId="0" fontId="168" fillId="0" borderId="0" xfId="0" applyFont="1" applyFill="1" applyBorder="1" applyAlignment="1" applyProtection="1">
      <alignment vertical="center"/>
    </xf>
    <xf numFmtId="0" fontId="170" fillId="0" borderId="0" xfId="0" applyFont="1" applyFill="1" applyBorder="1" applyAlignment="1" applyProtection="1">
      <alignment horizontal="left" vertical="center" wrapText="1"/>
    </xf>
    <xf numFmtId="0" fontId="171" fillId="0" borderId="0" xfId="0" applyNumberFormat="1" applyFont="1" applyFill="1" applyBorder="1" applyAlignment="1" applyProtection="1">
      <alignment vertical="center" wrapText="1"/>
    </xf>
    <xf numFmtId="0" fontId="173" fillId="0" borderId="0" xfId="0" applyFont="1" applyFill="1" applyBorder="1" applyAlignment="1">
      <alignment horizontal="center" vertical="center"/>
    </xf>
    <xf numFmtId="0" fontId="174" fillId="0" borderId="0" xfId="1" applyFont="1" applyFill="1" applyBorder="1" applyAlignment="1" applyProtection="1">
      <alignment horizontal="center" vertical="center"/>
    </xf>
    <xf numFmtId="0" fontId="175" fillId="0" borderId="0" xfId="0" applyFont="1" applyFill="1" applyBorder="1" applyAlignment="1" applyProtection="1">
      <alignment horizontal="center" vertical="center"/>
    </xf>
    <xf numFmtId="0" fontId="176" fillId="0" borderId="0" xfId="0" applyFont="1" applyFill="1" applyBorder="1" applyAlignment="1" applyProtection="1">
      <alignment horizontal="center" vertical="center"/>
    </xf>
    <xf numFmtId="0" fontId="177" fillId="4" borderId="125" xfId="0" applyFont="1" applyFill="1" applyBorder="1" applyAlignment="1" applyProtection="1">
      <alignment horizontal="center" vertical="center" wrapText="1"/>
    </xf>
    <xf numFmtId="0" fontId="173" fillId="0" borderId="0" xfId="0" applyFont="1" applyFill="1" applyBorder="1" applyAlignment="1" applyProtection="1">
      <alignment vertical="center"/>
    </xf>
    <xf numFmtId="0" fontId="178" fillId="4" borderId="126" xfId="0" applyFont="1" applyFill="1" applyBorder="1" applyAlignment="1" applyProtection="1">
      <alignment horizontal="center" vertical="center" wrapText="1"/>
    </xf>
    <xf numFmtId="0" fontId="179" fillId="0" borderId="0" xfId="1" applyFont="1" applyFill="1" applyBorder="1" applyAlignment="1" applyProtection="1">
      <alignment horizontal="center" vertical="center"/>
    </xf>
    <xf numFmtId="0" fontId="180" fillId="0" borderId="0" xfId="0" applyFont="1" applyFill="1" applyBorder="1" applyAlignment="1" applyProtection="1">
      <alignment horizontal="center" vertical="center" wrapText="1"/>
    </xf>
    <xf numFmtId="0" fontId="176" fillId="0" borderId="0" xfId="0" applyFont="1" applyFill="1" applyBorder="1" applyAlignment="1" applyProtection="1">
      <alignment horizontal="left" vertical="center"/>
    </xf>
    <xf numFmtId="0" fontId="181" fillId="4" borderId="8" xfId="0" applyFont="1" applyFill="1" applyBorder="1" applyAlignment="1" applyProtection="1">
      <alignment horizontal="center" vertical="center" wrapText="1"/>
    </xf>
    <xf numFmtId="0" fontId="182" fillId="4" borderId="126" xfId="0" applyFont="1" applyFill="1" applyBorder="1" applyAlignment="1" applyProtection="1">
      <alignment horizontal="center" vertical="center" wrapText="1"/>
    </xf>
    <xf numFmtId="0" fontId="183" fillId="4" borderId="126" xfId="0" applyFont="1" applyFill="1" applyBorder="1" applyAlignment="1" applyProtection="1">
      <alignment horizontal="center" vertical="center" wrapText="1"/>
    </xf>
    <xf numFmtId="0" fontId="184" fillId="0" borderId="0" xfId="0" applyFont="1" applyFill="1" applyBorder="1" applyAlignment="1">
      <alignment horizontal="left" vertical="center"/>
    </xf>
    <xf numFmtId="0" fontId="187" fillId="0" borderId="0" xfId="0" applyFont="1" applyFill="1" applyBorder="1" applyAlignment="1">
      <alignment horizontal="left" vertical="center" wrapText="1"/>
    </xf>
    <xf numFmtId="0" fontId="190" fillId="0" borderId="0" xfId="0" applyFont="1" applyFill="1" applyBorder="1" applyAlignment="1">
      <alignment horizontal="left"/>
    </xf>
    <xf numFmtId="0" fontId="193" fillId="0" borderId="0" xfId="0" applyFont="1" applyFill="1" applyBorder="1"/>
    <xf numFmtId="0" fontId="194" fillId="0" borderId="0" xfId="0" applyFont="1" applyFill="1" applyBorder="1" applyAlignment="1">
      <alignment wrapText="1"/>
    </xf>
    <xf numFmtId="0" fontId="200" fillId="0" borderId="0" xfId="0" applyFont="1" applyFill="1" applyBorder="1" applyAlignment="1">
      <alignment horizontal="left" vertical="center" wrapText="1"/>
    </xf>
    <xf numFmtId="0" fontId="200" fillId="0" borderId="0" xfId="0" applyFont="1" applyFill="1" applyBorder="1" applyAlignment="1">
      <alignment horizontal="left" vertical="center"/>
    </xf>
    <xf numFmtId="0" fontId="187" fillId="0" borderId="0" xfId="0" applyFont="1" applyFill="1" applyBorder="1" applyAlignment="1">
      <alignment horizontal="center" vertical="center" wrapText="1"/>
    </xf>
    <xf numFmtId="0" fontId="187" fillId="0" borderId="0" xfId="0" applyFont="1" applyFill="1" applyBorder="1" applyAlignment="1">
      <alignment horizontal="left" vertical="center"/>
    </xf>
    <xf numFmtId="0" fontId="210" fillId="0" borderId="0" xfId="0" applyFont="1" applyFill="1" applyBorder="1" applyAlignment="1">
      <alignment horizontal="left" vertical="center" wrapText="1"/>
    </xf>
    <xf numFmtId="0" fontId="212" fillId="0" borderId="0" xfId="0" applyFont="1" applyFill="1" applyBorder="1" applyAlignment="1">
      <alignment horizontal="center" vertical="center" wrapText="1"/>
    </xf>
    <xf numFmtId="0" fontId="216" fillId="0" borderId="0" xfId="0" applyFont="1" applyFill="1" applyBorder="1" applyAlignment="1">
      <alignment horizontal="left" vertical="center"/>
    </xf>
    <xf numFmtId="0" fontId="218" fillId="0" borderId="0" xfId="0" applyFont="1" applyFill="1" applyBorder="1" applyAlignment="1">
      <alignment horizontal="left" vertical="center"/>
    </xf>
    <xf numFmtId="0" fontId="212" fillId="0" borderId="0" xfId="0" applyFont="1" applyFill="1" applyBorder="1" applyAlignment="1">
      <alignment horizontal="left" vertical="center" wrapText="1"/>
    </xf>
    <xf numFmtId="0" fontId="225" fillId="0" borderId="0" xfId="0" applyFont="1" applyFill="1" applyBorder="1" applyAlignment="1">
      <alignment horizontal="left" vertical="center" wrapText="1"/>
    </xf>
    <xf numFmtId="0" fontId="218" fillId="0" borderId="0" xfId="0" applyFont="1" applyFill="1" applyBorder="1" applyAlignment="1">
      <alignment horizontal="left" vertical="center" wrapText="1"/>
    </xf>
    <xf numFmtId="0" fontId="227" fillId="0" borderId="0" xfId="0" applyFont="1" applyFill="1" applyBorder="1" applyAlignment="1">
      <alignment horizontal="left" vertical="center"/>
    </xf>
    <xf numFmtId="0" fontId="190" fillId="0" borderId="0" xfId="0" applyFont="1" applyFill="1" applyBorder="1" applyAlignment="1">
      <alignment horizontal="left" vertical="center"/>
    </xf>
    <xf numFmtId="0" fontId="232" fillId="0" borderId="0" xfId="0" applyFont="1" applyFill="1" applyBorder="1" applyAlignment="1">
      <alignment horizontal="center" vertical="center" wrapText="1"/>
    </xf>
    <xf numFmtId="0" fontId="240" fillId="3" borderId="0" xfId="0" applyFont="1" applyFill="1" applyBorder="1" applyAlignment="1" applyProtection="1">
      <alignment horizontal="right"/>
      <protection hidden="1"/>
    </xf>
    <xf numFmtId="0" fontId="240" fillId="3" borderId="0" xfId="0" applyFont="1" applyFill="1" applyBorder="1" applyAlignment="1" applyProtection="1">
      <alignment horizontal="right" vertical="center"/>
      <protection hidden="1"/>
    </xf>
    <xf numFmtId="0" fontId="241" fillId="3" borderId="0" xfId="0" applyFont="1" applyFill="1" applyBorder="1" applyAlignment="1" applyProtection="1">
      <alignment horizontal="right" vertical="center"/>
      <protection hidden="1"/>
    </xf>
    <xf numFmtId="0" fontId="242" fillId="7" borderId="2" xfId="0" applyFont="1" applyFill="1" applyBorder="1" applyAlignment="1" applyProtection="1">
      <alignment vertical="center"/>
      <protection locked="0"/>
    </xf>
    <xf numFmtId="0" fontId="242" fillId="7" borderId="4" xfId="0" applyFont="1" applyFill="1" applyBorder="1" applyAlignment="1" applyProtection="1">
      <alignment vertical="center"/>
      <protection locked="0"/>
    </xf>
    <xf numFmtId="1" fontId="242" fillId="7" borderId="4" xfId="0" applyNumberFormat="1" applyFont="1" applyFill="1" applyBorder="1" applyAlignment="1" applyProtection="1">
      <alignment horizontal="left" vertical="center"/>
      <protection locked="0"/>
    </xf>
    <xf numFmtId="0" fontId="242" fillId="7" borderId="4" xfId="0" applyFont="1" applyFill="1" applyBorder="1" applyAlignment="1" applyProtection="1">
      <alignment horizontal="left" vertical="center"/>
      <protection locked="0"/>
    </xf>
    <xf numFmtId="14" fontId="242" fillId="7" borderId="4" xfId="0" applyNumberFormat="1" applyFont="1" applyFill="1" applyBorder="1" applyAlignment="1" applyProtection="1">
      <alignment horizontal="left" vertical="center"/>
      <protection locked="0"/>
    </xf>
    <xf numFmtId="0" fontId="242" fillId="8" borderId="3" xfId="0" applyFont="1" applyFill="1" applyBorder="1" applyAlignment="1" applyProtection="1">
      <alignment horizontal="left" vertical="center"/>
      <protection locked="0"/>
    </xf>
    <xf numFmtId="0" fontId="242" fillId="8" borderId="7" xfId="0" applyFont="1" applyFill="1" applyBorder="1" applyAlignment="1" applyProtection="1">
      <alignment horizontal="left" vertical="center"/>
      <protection locked="0"/>
    </xf>
    <xf numFmtId="0" fontId="260" fillId="0" borderId="28" xfId="0" applyFont="1" applyFill="1" applyBorder="1" applyAlignment="1" applyProtection="1">
      <alignment horizontal="center" vertical="center" wrapText="1"/>
      <protection hidden="1"/>
    </xf>
    <xf numFmtId="0" fontId="261" fillId="0" borderId="28" xfId="0" applyFont="1" applyFill="1" applyBorder="1" applyAlignment="1" applyProtection="1">
      <alignment horizontal="center" vertical="center" wrapText="1"/>
      <protection hidden="1"/>
    </xf>
    <xf numFmtId="0" fontId="126" fillId="0" borderId="0" xfId="0" applyFont="1" applyProtection="1">
      <protection hidden="1"/>
    </xf>
    <xf numFmtId="0" fontId="152" fillId="0" borderId="0" xfId="0" applyFont="1" applyBorder="1" applyAlignment="1" applyProtection="1">
      <alignment horizontal="center"/>
      <protection hidden="1"/>
    </xf>
    <xf numFmtId="0" fontId="126" fillId="0" borderId="0" xfId="0" applyFont="1" applyBorder="1" applyProtection="1">
      <protection hidden="1"/>
    </xf>
    <xf numFmtId="0" fontId="86" fillId="0" borderId="0" xfId="0" applyFont="1" applyFill="1" applyBorder="1" applyAlignment="1" applyProtection="1">
      <protection hidden="1"/>
    </xf>
    <xf numFmtId="0" fontId="11" fillId="0" borderId="0" xfId="0" applyFont="1" applyFill="1" applyBorder="1" applyAlignment="1" applyProtection="1">
      <alignment horizontal="center"/>
      <protection hidden="1"/>
    </xf>
    <xf numFmtId="0" fontId="127" fillId="0" borderId="0" xfId="0" applyFont="1" applyBorder="1" applyAlignment="1" applyProtection="1">
      <alignment horizontal="center"/>
      <protection hidden="1"/>
    </xf>
    <xf numFmtId="0" fontId="157" fillId="0" borderId="0" xfId="0" applyFont="1" applyFill="1" applyBorder="1" applyAlignment="1" applyProtection="1">
      <alignment horizontal="center" vertical="center"/>
      <protection hidden="1"/>
    </xf>
    <xf numFmtId="0" fontId="157" fillId="0" borderId="0" xfId="0" applyFont="1" applyFill="1" applyBorder="1" applyAlignment="1" applyProtection="1">
      <alignment vertical="center"/>
      <protection hidden="1"/>
    </xf>
    <xf numFmtId="0" fontId="296" fillId="0" borderId="0" xfId="0" applyFont="1" applyBorder="1" applyProtection="1">
      <protection hidden="1"/>
    </xf>
    <xf numFmtId="0" fontId="156" fillId="0" borderId="0" xfId="0" applyFont="1" applyBorder="1" applyAlignment="1" applyProtection="1">
      <alignment horizontal="center" vertical="center"/>
      <protection hidden="1"/>
    </xf>
    <xf numFmtId="0" fontId="154" fillId="0" borderId="0" xfId="0" applyFont="1" applyBorder="1" applyAlignment="1" applyProtection="1">
      <alignment vertical="center"/>
      <protection hidden="1"/>
    </xf>
    <xf numFmtId="0" fontId="152" fillId="0" borderId="0" xfId="0" applyFont="1" applyBorder="1" applyProtection="1">
      <protection hidden="1"/>
    </xf>
    <xf numFmtId="0" fontId="158" fillId="26" borderId="0" xfId="0" applyFont="1" applyFill="1" applyBorder="1" applyAlignment="1" applyProtection="1">
      <alignment horizontal="center" vertical="center"/>
      <protection locked="0"/>
    </xf>
    <xf numFmtId="0" fontId="292" fillId="0" borderId="0" xfId="0" applyFont="1" applyBorder="1" applyAlignment="1" applyProtection="1">
      <alignment horizontal="right" vertical="center"/>
      <protection hidden="1"/>
    </xf>
    <xf numFmtId="0" fontId="11" fillId="3" borderId="0" xfId="0" applyFont="1" applyFill="1" applyBorder="1" applyAlignment="1" applyProtection="1">
      <alignment horizontal="left" vertical="center"/>
      <protection hidden="1"/>
    </xf>
    <xf numFmtId="0" fontId="37" fillId="14" borderId="26" xfId="0" applyFont="1" applyFill="1" applyBorder="1" applyAlignment="1" applyProtection="1">
      <alignment horizontal="center" vertical="center" wrapText="1"/>
      <protection hidden="1"/>
    </xf>
    <xf numFmtId="165" fontId="37" fillId="14" borderId="26" xfId="0" applyNumberFormat="1" applyFont="1" applyFill="1" applyBorder="1" applyAlignment="1" applyProtection="1">
      <alignment horizontal="center" vertical="center" wrapText="1"/>
      <protection hidden="1"/>
    </xf>
    <xf numFmtId="0" fontId="37" fillId="14" borderId="26" xfId="0" applyFont="1" applyFill="1" applyBorder="1" applyAlignment="1" applyProtection="1">
      <alignment horizontal="left" vertical="center" wrapText="1"/>
      <protection hidden="1"/>
    </xf>
    <xf numFmtId="0" fontId="37" fillId="14" borderId="142" xfId="0" applyFont="1" applyFill="1" applyBorder="1" applyAlignment="1" applyProtection="1">
      <alignment horizontal="center" vertical="center"/>
      <protection hidden="1"/>
    </xf>
    <xf numFmtId="0" fontId="37" fillId="14" borderId="143" xfId="0" applyFont="1" applyFill="1" applyBorder="1" applyAlignment="1" applyProtection="1">
      <alignment horizontal="center" vertical="center" wrapText="1"/>
      <protection hidden="1"/>
    </xf>
    <xf numFmtId="165" fontId="37" fillId="14" borderId="143" xfId="0" applyNumberFormat="1" applyFont="1" applyFill="1" applyBorder="1" applyAlignment="1" applyProtection="1">
      <alignment horizontal="center" vertical="center" wrapText="1"/>
      <protection hidden="1"/>
    </xf>
    <xf numFmtId="0" fontId="37" fillId="14" borderId="143" xfId="0" applyFont="1" applyFill="1" applyBorder="1" applyAlignment="1" applyProtection="1">
      <alignment horizontal="left" vertical="center" wrapText="1"/>
      <protection hidden="1"/>
    </xf>
    <xf numFmtId="0" fontId="22" fillId="7" borderId="144" xfId="0" applyFont="1" applyFill="1" applyBorder="1" applyAlignment="1" applyProtection="1">
      <alignment horizontal="center" vertical="center" wrapText="1"/>
      <protection locked="0"/>
    </xf>
    <xf numFmtId="0" fontId="22" fillId="7" borderId="145" xfId="0" applyFont="1" applyFill="1" applyBorder="1" applyAlignment="1" applyProtection="1">
      <alignment horizontal="center" vertical="center" wrapText="1"/>
      <protection locked="0"/>
    </xf>
    <xf numFmtId="0" fontId="23" fillId="7" borderId="145" xfId="0" applyFont="1" applyFill="1" applyBorder="1" applyAlignment="1" applyProtection="1">
      <alignment horizontal="center" vertical="center" wrapText="1"/>
      <protection locked="0"/>
    </xf>
    <xf numFmtId="0" fontId="38" fillId="7" borderId="145" xfId="0" applyFont="1" applyFill="1" applyBorder="1" applyAlignment="1" applyProtection="1">
      <alignment horizontal="center" vertical="center" wrapText="1"/>
      <protection locked="0"/>
    </xf>
    <xf numFmtId="0" fontId="22" fillId="7" borderId="146" xfId="0" applyFont="1" applyFill="1" applyBorder="1" applyAlignment="1" applyProtection="1">
      <alignment horizontal="center" vertical="center" wrapText="1"/>
      <protection locked="0"/>
    </xf>
    <xf numFmtId="0" fontId="37" fillId="14" borderId="147" xfId="0" applyFont="1" applyFill="1" applyBorder="1" applyAlignment="1" applyProtection="1">
      <alignment horizontal="center" vertical="center"/>
      <protection hidden="1"/>
    </xf>
    <xf numFmtId="0" fontId="22" fillId="7" borderId="148" xfId="0" applyFont="1" applyFill="1" applyBorder="1" applyAlignment="1" applyProtection="1">
      <alignment horizontal="center" vertical="center" wrapText="1"/>
      <protection locked="0"/>
    </xf>
    <xf numFmtId="0" fontId="37" fillId="14" borderId="149" xfId="0" applyFont="1" applyFill="1" applyBorder="1" applyAlignment="1" applyProtection="1">
      <alignment horizontal="center" vertical="center"/>
      <protection hidden="1"/>
    </xf>
    <xf numFmtId="0" fontId="37" fillId="14" borderId="150" xfId="0" applyFont="1" applyFill="1" applyBorder="1" applyAlignment="1" applyProtection="1">
      <alignment horizontal="center" vertical="center" wrapText="1"/>
      <protection hidden="1"/>
    </xf>
    <xf numFmtId="165" fontId="37" fillId="14" borderId="150" xfId="0" applyNumberFormat="1" applyFont="1" applyFill="1" applyBorder="1" applyAlignment="1" applyProtection="1">
      <alignment horizontal="center" vertical="center" wrapText="1"/>
      <protection hidden="1"/>
    </xf>
    <xf numFmtId="0" fontId="37" fillId="14" borderId="150" xfId="0" applyFont="1" applyFill="1" applyBorder="1" applyAlignment="1" applyProtection="1">
      <alignment horizontal="left" vertical="center" wrapText="1"/>
      <protection hidden="1"/>
    </xf>
    <xf numFmtId="0" fontId="22" fillId="7" borderId="151" xfId="0" applyFont="1" applyFill="1" applyBorder="1" applyAlignment="1" applyProtection="1">
      <alignment horizontal="center" vertical="center" wrapText="1"/>
      <protection locked="0"/>
    </xf>
    <xf numFmtId="0" fontId="22" fillId="7" borderId="152" xfId="0" applyFont="1" applyFill="1" applyBorder="1" applyAlignment="1" applyProtection="1">
      <alignment horizontal="center" vertical="center" wrapText="1"/>
      <protection locked="0"/>
    </xf>
    <xf numFmtId="0" fontId="23" fillId="7" borderId="152" xfId="0" applyFont="1" applyFill="1" applyBorder="1" applyAlignment="1" applyProtection="1">
      <alignment horizontal="center" vertical="center" wrapText="1"/>
      <protection locked="0"/>
    </xf>
    <xf numFmtId="0" fontId="38" fillId="7" borderId="152" xfId="0" applyFont="1" applyFill="1" applyBorder="1" applyAlignment="1" applyProtection="1">
      <alignment horizontal="center" vertical="center" wrapText="1"/>
      <protection locked="0"/>
    </xf>
    <xf numFmtId="0" fontId="22" fillId="7" borderId="153"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protection hidden="1"/>
    </xf>
    <xf numFmtId="0" fontId="42" fillId="0" borderId="0" xfId="0" applyFont="1" applyFill="1" applyBorder="1" applyAlignment="1" applyProtection="1">
      <alignment horizontal="center" wrapText="1"/>
      <protection hidden="1"/>
    </xf>
    <xf numFmtId="0" fontId="22" fillId="0" borderId="48" xfId="0" applyFont="1" applyBorder="1" applyAlignment="1" applyProtection="1">
      <alignment horizontal="center" vertical="center" wrapText="1"/>
      <protection hidden="1"/>
    </xf>
    <xf numFmtId="0" fontId="22" fillId="0" borderId="1" xfId="0" applyFont="1" applyFill="1" applyBorder="1" applyAlignment="1" applyProtection="1">
      <alignment horizontal="center" vertical="center" wrapText="1"/>
      <protection hidden="1"/>
    </xf>
    <xf numFmtId="0" fontId="260" fillId="0" borderId="1" xfId="0" applyFont="1" applyFill="1" applyBorder="1" applyAlignment="1" applyProtection="1">
      <alignment horizontal="center" vertical="center" wrapText="1"/>
      <protection hidden="1"/>
    </xf>
    <xf numFmtId="0" fontId="256" fillId="0" borderId="1" xfId="0" applyFont="1" applyFill="1" applyBorder="1" applyAlignment="1" applyProtection="1">
      <alignment horizontal="center" vertical="center" wrapText="1"/>
      <protection hidden="1"/>
    </xf>
    <xf numFmtId="0" fontId="80" fillId="0" borderId="1" xfId="0" applyFont="1" applyFill="1" applyBorder="1" applyAlignment="1" applyProtection="1">
      <alignment horizontal="center" vertical="center" wrapText="1"/>
      <protection hidden="1"/>
    </xf>
    <xf numFmtId="0" fontId="80" fillId="0" borderId="1" xfId="0" applyFont="1" applyFill="1" applyBorder="1" applyAlignment="1" applyProtection="1">
      <alignment horizontal="center" vertical="center" textRotation="90" wrapText="1"/>
      <protection hidden="1"/>
    </xf>
    <xf numFmtId="0" fontId="80" fillId="0" borderId="49" xfId="0" applyFont="1" applyFill="1" applyBorder="1" applyAlignment="1" applyProtection="1">
      <alignment horizontal="center" vertical="center" wrapText="1"/>
      <protection hidden="1"/>
    </xf>
    <xf numFmtId="0" fontId="262" fillId="0" borderId="48" xfId="0" applyFont="1" applyBorder="1" applyAlignment="1" applyProtection="1">
      <alignment horizontal="left" vertical="center" wrapText="1"/>
      <protection hidden="1"/>
    </xf>
    <xf numFmtId="0" fontId="262" fillId="0" borderId="1" xfId="0" applyFont="1" applyBorder="1" applyAlignment="1" applyProtection="1">
      <alignment horizontal="left" vertical="center" wrapText="1"/>
      <protection hidden="1"/>
    </xf>
    <xf numFmtId="0" fontId="80" fillId="0" borderId="1" xfId="0" applyFont="1" applyBorder="1" applyAlignment="1" applyProtection="1">
      <alignment horizontal="center" vertical="center" wrapText="1"/>
      <protection hidden="1"/>
    </xf>
    <xf numFmtId="1" fontId="80" fillId="0" borderId="1" xfId="0" applyNumberFormat="1" applyFont="1" applyBorder="1" applyAlignment="1" applyProtection="1">
      <alignment horizontal="center" vertical="center" wrapText="1"/>
      <protection hidden="1"/>
    </xf>
    <xf numFmtId="2" fontId="80" fillId="0" borderId="1" xfId="0" applyNumberFormat="1" applyFont="1" applyBorder="1" applyAlignment="1" applyProtection="1">
      <alignment horizontal="center" vertical="center" wrapText="1"/>
      <protection hidden="1"/>
    </xf>
    <xf numFmtId="1" fontId="80" fillId="0" borderId="1" xfId="0" applyNumberFormat="1" applyFont="1" applyFill="1" applyBorder="1" applyAlignment="1" applyProtection="1">
      <alignment horizontal="center" vertical="center" wrapText="1"/>
      <protection hidden="1"/>
    </xf>
    <xf numFmtId="1" fontId="80" fillId="0" borderId="49" xfId="0" applyNumberFormat="1" applyFont="1" applyFill="1" applyBorder="1" applyAlignment="1" applyProtection="1">
      <alignment horizontal="center" vertical="center" wrapText="1"/>
      <protection hidden="1"/>
    </xf>
    <xf numFmtId="0" fontId="63" fillId="0" borderId="0" xfId="0" applyFont="1" applyFill="1" applyBorder="1" applyAlignment="1" applyProtection="1">
      <alignment horizontal="center" wrapText="1"/>
      <protection hidden="1"/>
    </xf>
    <xf numFmtId="0" fontId="262" fillId="0" borderId="48" xfId="0" applyFont="1" applyFill="1" applyBorder="1" applyAlignment="1" applyProtection="1">
      <alignment horizontal="left" vertical="center" wrapText="1"/>
      <protection hidden="1"/>
    </xf>
    <xf numFmtId="0" fontId="262" fillId="0" borderId="1" xfId="0" applyFont="1" applyFill="1" applyBorder="1" applyAlignment="1" applyProtection="1">
      <alignment horizontal="left" vertical="center" wrapText="1"/>
      <protection hidden="1"/>
    </xf>
    <xf numFmtId="0" fontId="262" fillId="0" borderId="50" xfId="0" applyFont="1" applyBorder="1" applyAlignment="1" applyProtection="1">
      <alignment horizontal="left" vertical="center" wrapText="1"/>
      <protection hidden="1"/>
    </xf>
    <xf numFmtId="0" fontId="262" fillId="0" borderId="51" xfId="0" applyFont="1" applyBorder="1" applyAlignment="1" applyProtection="1">
      <alignment horizontal="left" vertical="center" wrapText="1"/>
      <protection hidden="1"/>
    </xf>
    <xf numFmtId="0" fontId="80" fillId="0" borderId="51" xfId="0" applyFont="1" applyBorder="1" applyAlignment="1" applyProtection="1">
      <alignment horizontal="center" vertical="center" wrapText="1"/>
      <protection hidden="1"/>
    </xf>
    <xf numFmtId="1" fontId="80" fillId="0" borderId="51" xfId="0" applyNumberFormat="1" applyFont="1" applyBorder="1" applyAlignment="1" applyProtection="1">
      <alignment horizontal="center" vertical="center" wrapText="1"/>
      <protection hidden="1"/>
    </xf>
    <xf numFmtId="2" fontId="80" fillId="0" borderId="51" xfId="0" applyNumberFormat="1" applyFont="1" applyBorder="1" applyAlignment="1" applyProtection="1">
      <alignment horizontal="center" vertical="center" wrapText="1"/>
      <protection hidden="1"/>
    </xf>
    <xf numFmtId="1" fontId="80" fillId="0" borderId="51" xfId="0" applyNumberFormat="1" applyFont="1" applyFill="1" applyBorder="1" applyAlignment="1" applyProtection="1">
      <alignment horizontal="center" vertical="center" wrapText="1"/>
      <protection hidden="1"/>
    </xf>
    <xf numFmtId="0" fontId="80" fillId="0" borderId="51" xfId="0" applyFont="1" applyFill="1" applyBorder="1" applyAlignment="1" applyProtection="1">
      <alignment horizontal="center" vertical="center" wrapText="1"/>
      <protection hidden="1"/>
    </xf>
    <xf numFmtId="0" fontId="32" fillId="0" borderId="0"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80" fillId="0" borderId="0" xfId="0" applyFont="1" applyBorder="1" applyAlignment="1" applyProtection="1">
      <alignment horizontal="center" vertical="center" wrapText="1"/>
      <protection hidden="1"/>
    </xf>
    <xf numFmtId="1" fontId="80" fillId="0" borderId="0" xfId="0" applyNumberFormat="1" applyFont="1" applyBorder="1" applyAlignment="1" applyProtection="1">
      <alignment horizontal="center" vertical="center" wrapText="1"/>
      <protection hidden="1"/>
    </xf>
    <xf numFmtId="2" fontId="80" fillId="0" borderId="0" xfId="0" applyNumberFormat="1" applyFont="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43" fillId="0" borderId="0" xfId="0" applyFont="1" applyBorder="1" applyAlignment="1" applyProtection="1">
      <alignment horizontal="left" wrapText="1"/>
      <protection hidden="1"/>
    </xf>
    <xf numFmtId="0" fontId="54" fillId="0" borderId="0" xfId="0" applyFont="1" applyBorder="1" applyAlignment="1" applyProtection="1">
      <alignment horizontal="center" vertical="center" wrapText="1"/>
      <protection hidden="1"/>
    </xf>
    <xf numFmtId="1" fontId="54" fillId="0" borderId="0" xfId="0" applyNumberFormat="1" applyFont="1" applyBorder="1" applyAlignment="1" applyProtection="1">
      <alignment horizontal="center" vertical="center" wrapText="1"/>
      <protection hidden="1"/>
    </xf>
    <xf numFmtId="2" fontId="54" fillId="0" borderId="0" xfId="0" applyNumberFormat="1" applyFont="1" applyBorder="1" applyAlignment="1" applyProtection="1">
      <alignment horizontal="center" vertical="center" wrapText="1"/>
      <protection hidden="1"/>
    </xf>
    <xf numFmtId="0" fontId="54" fillId="0" borderId="0" xfId="0" applyFont="1" applyFill="1" applyBorder="1" applyAlignment="1" applyProtection="1">
      <alignment horizontal="center" vertical="center" wrapText="1"/>
      <protection hidden="1"/>
    </xf>
    <xf numFmtId="0" fontId="103" fillId="0" borderId="0" xfId="0" applyFont="1" applyAlignment="1" applyProtection="1">
      <alignment vertical="center"/>
      <protection hidden="1"/>
    </xf>
    <xf numFmtId="0" fontId="103" fillId="0" borderId="0" xfId="0" applyFont="1" applyBorder="1" applyAlignment="1" applyProtection="1">
      <alignment vertical="center"/>
      <protection hidden="1"/>
    </xf>
    <xf numFmtId="0" fontId="47" fillId="0" borderId="52" xfId="0" applyFont="1" applyFill="1" applyBorder="1" applyAlignment="1" applyProtection="1">
      <alignment horizontal="center" vertical="center" wrapText="1"/>
      <protection hidden="1"/>
    </xf>
    <xf numFmtId="0" fontId="47" fillId="0" borderId="52" xfId="0" applyFont="1" applyFill="1" applyBorder="1" applyAlignment="1" applyProtection="1">
      <alignment horizontal="center" vertical="center"/>
      <protection hidden="1"/>
    </xf>
    <xf numFmtId="0" fontId="69" fillId="0" borderId="52" xfId="0" applyFont="1" applyFill="1" applyBorder="1" applyAlignment="1" applyProtection="1">
      <alignment horizontal="center" vertical="center"/>
      <protection hidden="1"/>
    </xf>
    <xf numFmtId="0" fontId="104" fillId="0" borderId="0" xfId="0" applyFont="1" applyFill="1" applyBorder="1" applyAlignment="1" applyProtection="1">
      <alignment horizontal="center" vertical="center"/>
      <protection hidden="1"/>
    </xf>
    <xf numFmtId="0" fontId="105" fillId="0" borderId="0" xfId="0" applyFont="1" applyFill="1" applyBorder="1" applyAlignment="1" applyProtection="1">
      <alignment horizontal="center" vertical="center" wrapText="1"/>
      <protection hidden="1"/>
    </xf>
    <xf numFmtId="0" fontId="106" fillId="0" borderId="0" xfId="0" applyFont="1" applyFill="1" applyBorder="1" applyAlignment="1" applyProtection="1">
      <alignment horizontal="center" vertical="center"/>
      <protection hidden="1"/>
    </xf>
    <xf numFmtId="0" fontId="107" fillId="0" borderId="0" xfId="0" applyFont="1" applyFill="1" applyBorder="1" applyAlignment="1" applyProtection="1">
      <alignment horizontal="center" vertical="center"/>
      <protection hidden="1"/>
    </xf>
    <xf numFmtId="0" fontId="108" fillId="0" borderId="0" xfId="0" applyFont="1" applyFill="1" applyBorder="1" applyAlignment="1" applyProtection="1">
      <alignment horizontal="center" vertical="center"/>
      <protection hidden="1"/>
    </xf>
    <xf numFmtId="0" fontId="109" fillId="0" borderId="0" xfId="0" applyFont="1" applyFill="1" applyBorder="1" applyAlignment="1" applyProtection="1">
      <alignment horizontal="center" vertical="center"/>
      <protection hidden="1"/>
    </xf>
    <xf numFmtId="166" fontId="36" fillId="0" borderId="0" xfId="0" applyNumberFormat="1" applyFont="1" applyFill="1" applyBorder="1" applyAlignment="1" applyProtection="1">
      <alignment horizontal="center" vertical="center"/>
      <protection hidden="1"/>
    </xf>
    <xf numFmtId="0" fontId="94" fillId="0" borderId="0" xfId="0" applyFont="1" applyBorder="1" applyAlignment="1" applyProtection="1">
      <alignment horizontal="center" wrapText="1"/>
      <protection hidden="1"/>
    </xf>
    <xf numFmtId="0" fontId="94" fillId="0" borderId="0" xfId="0" applyFont="1" applyBorder="1" applyAlignment="1" applyProtection="1">
      <alignment horizontal="left" wrapText="1"/>
      <protection hidden="1"/>
    </xf>
    <xf numFmtId="0" fontId="0" fillId="0" borderId="0" xfId="0" applyAlignment="1" applyProtection="1">
      <alignment vertical="center"/>
      <protection hidden="1"/>
    </xf>
    <xf numFmtId="0" fontId="22" fillId="0" borderId="59" xfId="0" applyFont="1" applyBorder="1" applyAlignment="1" applyProtection="1">
      <alignment horizontal="center" vertical="center"/>
      <protection hidden="1"/>
    </xf>
    <xf numFmtId="0" fontId="30" fillId="0" borderId="59" xfId="0" applyFont="1" applyBorder="1" applyAlignment="1" applyProtection="1">
      <alignment horizontal="center" vertical="center" wrapText="1"/>
      <protection hidden="1"/>
    </xf>
    <xf numFmtId="0" fontId="30" fillId="0" borderId="58" xfId="0" applyFont="1" applyBorder="1" applyAlignment="1" applyProtection="1">
      <alignment horizontal="center" vertical="center" textRotation="90" wrapText="1"/>
      <protection hidden="1"/>
    </xf>
    <xf numFmtId="0" fontId="22" fillId="0" borderId="59" xfId="0" applyFont="1" applyFill="1" applyBorder="1" applyAlignment="1" applyProtection="1">
      <alignment horizontal="center" vertical="center" wrapText="1"/>
      <protection hidden="1"/>
    </xf>
    <xf numFmtId="0" fontId="110" fillId="0" borderId="0" xfId="0" applyFont="1" applyAlignment="1" applyProtection="1">
      <alignment vertical="center"/>
      <protection hidden="1"/>
    </xf>
    <xf numFmtId="0" fontId="25" fillId="0" borderId="65" xfId="0" applyFont="1" applyFill="1" applyBorder="1" applyAlignment="1" applyProtection="1">
      <alignment horizontal="left" vertical="center" wrapText="1"/>
      <protection hidden="1"/>
    </xf>
    <xf numFmtId="0" fontId="57" fillId="0" borderId="66" xfId="0" applyFont="1" applyFill="1" applyBorder="1" applyAlignment="1" applyProtection="1">
      <alignment horizontal="center" vertical="center" wrapText="1"/>
      <protection hidden="1"/>
    </xf>
    <xf numFmtId="0" fontId="57" fillId="0" borderId="67" xfId="0" applyFont="1" applyFill="1" applyBorder="1" applyAlignment="1" applyProtection="1">
      <alignment horizontal="center" vertical="center"/>
      <protection hidden="1"/>
    </xf>
    <xf numFmtId="0" fontId="49" fillId="0" borderId="59" xfId="0" applyFont="1" applyFill="1" applyBorder="1" applyAlignment="1" applyProtection="1">
      <alignment horizontal="center" vertical="center" wrapText="1"/>
      <protection hidden="1"/>
    </xf>
    <xf numFmtId="0" fontId="58" fillId="0" borderId="59" xfId="0" applyFont="1" applyFill="1" applyBorder="1" applyAlignment="1" applyProtection="1">
      <alignment horizontal="center" vertical="center" wrapText="1"/>
      <protection hidden="1"/>
    </xf>
    <xf numFmtId="14" fontId="49" fillId="0" borderId="59" xfId="0" applyNumberFormat="1" applyFont="1" applyFill="1" applyBorder="1" applyAlignment="1" applyProtection="1">
      <alignment horizontal="center" vertical="center" wrapText="1"/>
      <protection hidden="1"/>
    </xf>
    <xf numFmtId="0" fontId="114" fillId="0" borderId="59" xfId="0" applyFont="1" applyFill="1" applyBorder="1" applyAlignment="1" applyProtection="1">
      <alignment horizontal="left" vertical="center" wrapText="1"/>
      <protection hidden="1"/>
    </xf>
    <xf numFmtId="0" fontId="114" fillId="0" borderId="59" xfId="0" applyFont="1" applyFill="1" applyBorder="1" applyAlignment="1" applyProtection="1">
      <alignment horizontal="center" vertical="center" wrapText="1"/>
      <protection hidden="1"/>
    </xf>
    <xf numFmtId="2" fontId="47" fillId="0" borderId="59" xfId="0" applyNumberFormat="1" applyFont="1" applyFill="1" applyBorder="1" applyAlignment="1" applyProtection="1">
      <alignment horizontal="center" vertical="center" wrapText="1"/>
      <protection hidden="1"/>
    </xf>
    <xf numFmtId="1" fontId="51" fillId="0" borderId="59" xfId="0" applyNumberFormat="1" applyFont="1" applyFill="1" applyBorder="1" applyAlignment="1" applyProtection="1">
      <alignment horizontal="center" vertical="center" wrapText="1"/>
      <protection hidden="1"/>
    </xf>
    <xf numFmtId="1" fontId="30" fillId="0" borderId="59" xfId="0" applyNumberFormat="1" applyFont="1" applyFill="1" applyBorder="1" applyAlignment="1" applyProtection="1">
      <alignment horizontal="center" vertical="center" wrapText="1"/>
      <protection hidden="1"/>
    </xf>
    <xf numFmtId="1" fontId="115" fillId="0" borderId="59" xfId="0" applyNumberFormat="1" applyFont="1" applyFill="1" applyBorder="1" applyAlignment="1" applyProtection="1">
      <alignment horizontal="center" vertical="center" wrapText="1"/>
      <protection hidden="1"/>
    </xf>
    <xf numFmtId="0" fontId="30" fillId="0" borderId="65" xfId="0" applyFont="1" applyFill="1" applyBorder="1" applyAlignment="1" applyProtection="1">
      <alignment horizontal="left" vertical="center" wrapText="1"/>
      <protection hidden="1"/>
    </xf>
    <xf numFmtId="0" fontId="47" fillId="0" borderId="59" xfId="0" applyFont="1" applyBorder="1" applyAlignment="1" applyProtection="1">
      <alignment horizontal="center" vertical="center" wrapText="1"/>
      <protection hidden="1"/>
    </xf>
    <xf numFmtId="0" fontId="47" fillId="0" borderId="68" xfId="0" applyFont="1" applyBorder="1" applyAlignment="1" applyProtection="1">
      <alignment horizontal="center" vertical="center" wrapText="1"/>
      <protection hidden="1"/>
    </xf>
    <xf numFmtId="0" fontId="94" fillId="0" borderId="0" xfId="0" applyFont="1" applyAlignment="1" applyProtection="1">
      <alignment vertical="center"/>
      <protection hidden="1"/>
    </xf>
    <xf numFmtId="0" fontId="117" fillId="0" borderId="59" xfId="0" applyFont="1" applyFill="1" applyBorder="1" applyAlignment="1" applyProtection="1">
      <alignment horizontal="center" wrapText="1"/>
      <protection hidden="1"/>
    </xf>
    <xf numFmtId="0" fontId="46" fillId="0" borderId="59" xfId="0" applyFont="1" applyFill="1" applyBorder="1" applyAlignment="1" applyProtection="1">
      <alignment horizontal="center" wrapText="1"/>
      <protection hidden="1"/>
    </xf>
    <xf numFmtId="0" fontId="119" fillId="0" borderId="72" xfId="0" applyFont="1" applyBorder="1" applyAlignment="1" applyProtection="1">
      <alignment vertical="center"/>
      <protection hidden="1"/>
    </xf>
    <xf numFmtId="0" fontId="120" fillId="0" borderId="59" xfId="0" applyFont="1" applyFill="1" applyBorder="1" applyAlignment="1" applyProtection="1">
      <alignment horizontal="center" vertical="center" wrapText="1"/>
      <protection hidden="1"/>
    </xf>
    <xf numFmtId="0" fontId="40" fillId="0" borderId="65" xfId="0" applyFont="1" applyBorder="1" applyAlignment="1" applyProtection="1">
      <alignment vertical="center"/>
      <protection hidden="1"/>
    </xf>
    <xf numFmtId="0" fontId="121" fillId="0" borderId="66" xfId="0" applyFont="1" applyFill="1" applyBorder="1" applyAlignment="1" applyProtection="1">
      <alignment horizontal="center" vertical="center" wrapText="1"/>
      <protection hidden="1"/>
    </xf>
    <xf numFmtId="0" fontId="122" fillId="0" borderId="67" xfId="0" applyFont="1" applyBorder="1" applyAlignment="1" applyProtection="1">
      <alignment horizontal="center" vertical="center" wrapText="1"/>
      <protection hidden="1"/>
    </xf>
    <xf numFmtId="1" fontId="120" fillId="0" borderId="59" xfId="0" applyNumberFormat="1" applyFont="1" applyBorder="1" applyAlignment="1" applyProtection="1">
      <alignment horizontal="center" vertical="center"/>
      <protection hidden="1"/>
    </xf>
    <xf numFmtId="0" fontId="4" fillId="0" borderId="65" xfId="0" applyFont="1" applyBorder="1" applyAlignment="1" applyProtection="1">
      <alignment vertical="center"/>
      <protection hidden="1"/>
    </xf>
    <xf numFmtId="0" fontId="51" fillId="0" borderId="66" xfId="0" applyFont="1" applyFill="1" applyBorder="1" applyAlignment="1" applyProtection="1">
      <alignment horizontal="center" vertical="center"/>
      <protection hidden="1"/>
    </xf>
    <xf numFmtId="0" fontId="51" fillId="0" borderId="67" xfId="0" applyFont="1" applyBorder="1" applyAlignment="1" applyProtection="1">
      <alignment horizontal="center" vertical="center"/>
      <protection hidden="1"/>
    </xf>
    <xf numFmtId="1" fontId="120" fillId="0" borderId="59" xfId="0" applyNumberFormat="1" applyFont="1" applyFill="1" applyBorder="1" applyAlignment="1" applyProtection="1">
      <alignment horizontal="center" vertical="center" wrapText="1"/>
      <protection hidden="1"/>
    </xf>
    <xf numFmtId="1" fontId="123" fillId="0" borderId="59" xfId="0" applyNumberFormat="1" applyFont="1" applyBorder="1" applyAlignment="1" applyProtection="1">
      <alignment horizontal="center" vertical="center"/>
      <protection hidden="1"/>
    </xf>
    <xf numFmtId="0" fontId="120" fillId="0" borderId="59" xfId="0" applyFont="1" applyBorder="1" applyAlignment="1" applyProtection="1">
      <alignment horizontal="center" vertical="center"/>
      <protection hidden="1"/>
    </xf>
    <xf numFmtId="0" fontId="124" fillId="0" borderId="59" xfId="0" applyFont="1" applyFill="1" applyBorder="1" applyAlignment="1" applyProtection="1">
      <alignment horizontal="center" wrapText="1"/>
      <protection hidden="1"/>
    </xf>
    <xf numFmtId="169" fontId="120" fillId="0" borderId="59" xfId="0" applyNumberFormat="1" applyFont="1" applyBorder="1" applyAlignment="1" applyProtection="1">
      <alignment horizontal="center" vertical="center" wrapText="1"/>
      <protection hidden="1"/>
    </xf>
    <xf numFmtId="167" fontId="120" fillId="0" borderId="59" xfId="0" applyNumberFormat="1" applyFont="1" applyBorder="1" applyAlignment="1" applyProtection="1">
      <alignment horizontal="center" vertical="center"/>
      <protection hidden="1"/>
    </xf>
    <xf numFmtId="0" fontId="125" fillId="0" borderId="66" xfId="0" applyFont="1" applyFill="1" applyBorder="1" applyAlignment="1" applyProtection="1">
      <alignment horizontal="center" vertical="center"/>
      <protection hidden="1"/>
    </xf>
    <xf numFmtId="0" fontId="0" fillId="0" borderId="112" xfId="0" applyBorder="1" applyAlignment="1" applyProtection="1">
      <alignment vertical="center"/>
      <protection hidden="1"/>
    </xf>
    <xf numFmtId="0" fontId="0" fillId="0" borderId="113" xfId="0" applyBorder="1" applyAlignment="1" applyProtection="1">
      <alignment vertical="center"/>
      <protection hidden="1"/>
    </xf>
    <xf numFmtId="0" fontId="119" fillId="0" borderId="113" xfId="0" applyFont="1" applyBorder="1" applyAlignment="1" applyProtection="1">
      <alignment vertical="center"/>
      <protection hidden="1"/>
    </xf>
    <xf numFmtId="0" fontId="0" fillId="0" borderId="0" xfId="0" applyAlignment="1" applyProtection="1">
      <alignment horizontal="center" vertical="center"/>
      <protection hidden="1"/>
    </xf>
    <xf numFmtId="0" fontId="119" fillId="0" borderId="0" xfId="0" applyFont="1" applyAlignment="1" applyProtection="1">
      <alignment vertical="center"/>
      <protection hidden="1"/>
    </xf>
    <xf numFmtId="0" fontId="125" fillId="0" borderId="76" xfId="0" applyFont="1" applyFill="1" applyBorder="1" applyAlignment="1" applyProtection="1">
      <alignment horizontal="center" vertical="center"/>
      <protection hidden="1"/>
    </xf>
    <xf numFmtId="2" fontId="47" fillId="0" borderId="66" xfId="0" applyNumberFormat="1" applyFont="1" applyFill="1" applyBorder="1" applyAlignment="1" applyProtection="1">
      <alignment horizontal="center" vertical="center"/>
      <protection hidden="1"/>
    </xf>
    <xf numFmtId="2" fontId="47" fillId="0" borderId="67" xfId="0" applyNumberFormat="1" applyFont="1" applyFill="1" applyBorder="1" applyAlignment="1" applyProtection="1">
      <alignment horizontal="center" vertical="center"/>
      <protection hidden="1"/>
    </xf>
    <xf numFmtId="0" fontId="126" fillId="0" borderId="0" xfId="0" applyFont="1" applyAlignment="1" applyProtection="1">
      <alignment vertical="center"/>
      <protection hidden="1"/>
    </xf>
    <xf numFmtId="0" fontId="0" fillId="0" borderId="89" xfId="0" applyBorder="1" applyProtection="1">
      <protection hidden="1"/>
    </xf>
    <xf numFmtId="0" fontId="0" fillId="0" borderId="90" xfId="0" applyBorder="1" applyProtection="1">
      <protection hidden="1"/>
    </xf>
    <xf numFmtId="0" fontId="0" fillId="0" borderId="92" xfId="0" applyBorder="1" applyProtection="1">
      <protection hidden="1"/>
    </xf>
    <xf numFmtId="0" fontId="278" fillId="0" borderId="132" xfId="0" applyFont="1" applyFill="1" applyBorder="1" applyAlignment="1" applyProtection="1">
      <alignment horizontal="left" vertical="center" wrapText="1"/>
      <protection hidden="1"/>
    </xf>
    <xf numFmtId="0" fontId="278" fillId="0" borderId="28" xfId="0" applyFont="1" applyFill="1" applyBorder="1" applyAlignment="1" applyProtection="1">
      <alignment horizontal="center" vertical="center" wrapText="1"/>
      <protection hidden="1"/>
    </xf>
    <xf numFmtId="0" fontId="279" fillId="0" borderId="88" xfId="0" applyFont="1" applyFill="1" applyBorder="1" applyAlignment="1" applyProtection="1">
      <alignment horizontal="center" vertical="center" wrapText="1"/>
      <protection hidden="1"/>
    </xf>
    <xf numFmtId="0" fontId="280" fillId="0" borderId="88" xfId="0" applyFont="1" applyFill="1" applyBorder="1" applyAlignment="1" applyProtection="1">
      <alignment horizontal="center" vertical="center" wrapText="1"/>
      <protection hidden="1"/>
    </xf>
    <xf numFmtId="0" fontId="277" fillId="0" borderId="88" xfId="0" applyFont="1" applyFill="1" applyBorder="1" applyAlignment="1" applyProtection="1">
      <alignment horizontal="center" vertical="center" wrapText="1"/>
      <protection hidden="1"/>
    </xf>
    <xf numFmtId="0" fontId="0" fillId="0" borderId="0" xfId="0" applyBorder="1" applyProtection="1">
      <protection hidden="1"/>
    </xf>
    <xf numFmtId="0" fontId="137" fillId="0" borderId="88" xfId="0" applyFont="1" applyFill="1" applyBorder="1" applyAlignment="1" applyProtection="1">
      <alignment horizontal="center" vertical="center" wrapText="1"/>
      <protection hidden="1"/>
    </xf>
    <xf numFmtId="0" fontId="141" fillId="0" borderId="88" xfId="0" applyNumberFormat="1" applyFont="1" applyFill="1" applyBorder="1" applyAlignment="1" applyProtection="1">
      <alignment horizontal="center" vertical="center" wrapText="1"/>
      <protection hidden="1"/>
    </xf>
    <xf numFmtId="0" fontId="143" fillId="0" borderId="88" xfId="0" applyNumberFormat="1" applyFont="1" applyFill="1" applyBorder="1" applyAlignment="1" applyProtection="1">
      <alignment horizontal="center" vertical="center" wrapText="1"/>
      <protection hidden="1"/>
    </xf>
    <xf numFmtId="0" fontId="137" fillId="0" borderId="88" xfId="0" applyNumberFormat="1" applyFont="1" applyFill="1" applyBorder="1" applyAlignment="1" applyProtection="1">
      <alignment horizontal="center" vertical="center" wrapText="1"/>
      <protection hidden="1"/>
    </xf>
    <xf numFmtId="1" fontId="135" fillId="0" borderId="88" xfId="0" applyNumberFormat="1" applyFont="1" applyFill="1" applyBorder="1" applyAlignment="1" applyProtection="1">
      <alignment horizontal="center" vertical="center" wrapText="1"/>
      <protection hidden="1"/>
    </xf>
    <xf numFmtId="1" fontId="142" fillId="0" borderId="88" xfId="0" applyNumberFormat="1" applyFont="1" applyFill="1" applyBorder="1" applyAlignment="1" applyProtection="1">
      <alignment horizontal="center" vertical="center" wrapText="1"/>
      <protection hidden="1"/>
    </xf>
    <xf numFmtId="1" fontId="144" fillId="0" borderId="88" xfId="0" applyNumberFormat="1" applyFont="1" applyFill="1" applyBorder="1" applyAlignment="1" applyProtection="1">
      <alignment horizontal="center" vertical="center" wrapText="1"/>
      <protection hidden="1"/>
    </xf>
    <xf numFmtId="1" fontId="139" fillId="0" borderId="88" xfId="0" applyNumberFormat="1" applyFont="1" applyFill="1" applyBorder="1" applyAlignment="1" applyProtection="1">
      <alignment horizontal="center" vertical="center" wrapText="1"/>
      <protection hidden="1"/>
    </xf>
    <xf numFmtId="1" fontId="140" fillId="0" borderId="88" xfId="0" applyNumberFormat="1" applyFont="1" applyFill="1" applyBorder="1" applyAlignment="1" applyProtection="1">
      <alignment horizontal="center" vertical="center" wrapText="1"/>
      <protection hidden="1"/>
    </xf>
    <xf numFmtId="1" fontId="282" fillId="0" borderId="96" xfId="0" applyNumberFormat="1" applyFont="1" applyFill="1" applyBorder="1" applyAlignment="1" applyProtection="1">
      <alignment horizontal="center" vertical="center" wrapText="1"/>
      <protection hidden="1"/>
    </xf>
    <xf numFmtId="1" fontId="138" fillId="0" borderId="88" xfId="0" applyNumberFormat="1" applyFont="1" applyFill="1" applyBorder="1" applyAlignment="1" applyProtection="1">
      <alignment horizontal="center" vertical="center" wrapText="1"/>
      <protection hidden="1"/>
    </xf>
    <xf numFmtId="1" fontId="138" fillId="0" borderId="101" xfId="0" applyNumberFormat="1" applyFont="1" applyFill="1" applyBorder="1" applyAlignment="1" applyProtection="1">
      <alignment horizontal="center" vertical="center" wrapText="1"/>
      <protection hidden="1"/>
    </xf>
    <xf numFmtId="1" fontId="139" fillId="0" borderId="101" xfId="0" applyNumberFormat="1" applyFont="1" applyFill="1" applyBorder="1" applyAlignment="1" applyProtection="1">
      <alignment horizontal="center" vertical="center" wrapText="1"/>
      <protection hidden="1"/>
    </xf>
    <xf numFmtId="1" fontId="128" fillId="8" borderId="88" xfId="0" applyNumberFormat="1" applyFont="1" applyFill="1" applyBorder="1" applyAlignment="1" applyProtection="1">
      <alignment horizontal="center" vertical="center" wrapText="1"/>
      <protection hidden="1"/>
    </xf>
    <xf numFmtId="0" fontId="133" fillId="0" borderId="88" xfId="0" applyFont="1" applyFill="1" applyBorder="1" applyAlignment="1" applyProtection="1">
      <alignment horizontal="center" vertical="center" wrapText="1"/>
      <protection hidden="1"/>
    </xf>
    <xf numFmtId="2" fontId="132" fillId="0" borderId="88" xfId="0" applyNumberFormat="1" applyFont="1" applyFill="1" applyBorder="1" applyAlignment="1" applyProtection="1">
      <alignment horizontal="center" vertical="center" wrapText="1"/>
      <protection hidden="1"/>
    </xf>
    <xf numFmtId="2" fontId="134" fillId="0" borderId="88" xfId="0" applyNumberFormat="1" applyFont="1" applyFill="1" applyBorder="1" applyAlignment="1" applyProtection="1">
      <alignment horizontal="center" vertical="center" wrapText="1"/>
      <protection hidden="1"/>
    </xf>
    <xf numFmtId="1" fontId="150" fillId="0" borderId="88" xfId="0" applyNumberFormat="1" applyFont="1" applyFill="1" applyBorder="1" applyAlignment="1" applyProtection="1">
      <alignment horizontal="center" vertical="center" wrapText="1"/>
      <protection hidden="1"/>
    </xf>
    <xf numFmtId="1" fontId="150" fillId="0" borderId="103"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290" fillId="0" borderId="0" xfId="0" applyFont="1" applyBorder="1" applyAlignment="1" applyProtection="1">
      <alignment horizontal="center"/>
      <protection hidden="1"/>
    </xf>
    <xf numFmtId="0" fontId="290" fillId="0" borderId="165" xfId="0" applyFont="1" applyBorder="1" applyAlignment="1" applyProtection="1">
      <alignment horizontal="center"/>
      <protection hidden="1"/>
    </xf>
    <xf numFmtId="0" fontId="290" fillId="0" borderId="166" xfId="0" applyFont="1" applyBorder="1" applyAlignment="1" applyProtection="1">
      <alignment horizontal="center"/>
      <protection hidden="1"/>
    </xf>
    <xf numFmtId="0" fontId="152" fillId="0" borderId="165" xfId="0" applyFont="1" applyBorder="1" applyAlignment="1" applyProtection="1">
      <alignment horizontal="center"/>
      <protection hidden="1"/>
    </xf>
    <xf numFmtId="0" fontId="152" fillId="0" borderId="166" xfId="0" applyFont="1" applyBorder="1" applyAlignment="1" applyProtection="1">
      <alignment horizontal="center"/>
      <protection hidden="1"/>
    </xf>
    <xf numFmtId="0" fontId="126" fillId="0" borderId="165" xfId="0" applyFont="1" applyBorder="1" applyProtection="1">
      <protection hidden="1"/>
    </xf>
    <xf numFmtId="0" fontId="126" fillId="0" borderId="166" xfId="0" applyFont="1" applyBorder="1" applyProtection="1">
      <protection hidden="1"/>
    </xf>
    <xf numFmtId="0" fontId="292" fillId="0" borderId="165" xfId="0" applyFont="1" applyBorder="1" applyAlignment="1" applyProtection="1">
      <alignment horizontal="right" vertical="center"/>
      <protection hidden="1"/>
    </xf>
    <xf numFmtId="0" fontId="152" fillId="0" borderId="166" xfId="0" applyFont="1" applyBorder="1" applyProtection="1">
      <protection hidden="1"/>
    </xf>
    <xf numFmtId="0" fontId="126" fillId="0" borderId="167" xfId="0" applyFont="1" applyBorder="1" applyProtection="1">
      <protection hidden="1"/>
    </xf>
    <xf numFmtId="0" fontId="126" fillId="0" borderId="168" xfId="0" applyFont="1" applyBorder="1" applyProtection="1">
      <protection hidden="1"/>
    </xf>
    <xf numFmtId="0" fontId="152" fillId="0" borderId="168" xfId="0" applyFont="1" applyBorder="1" applyProtection="1">
      <protection hidden="1"/>
    </xf>
    <xf numFmtId="0" fontId="152" fillId="0" borderId="169" xfId="0" applyFont="1" applyBorder="1" applyProtection="1">
      <protection hidden="1"/>
    </xf>
    <xf numFmtId="0" fontId="101" fillId="0" borderId="65" xfId="0" applyFont="1" applyBorder="1" applyAlignment="1" applyProtection="1">
      <alignment vertical="center"/>
      <protection hidden="1"/>
    </xf>
    <xf numFmtId="0" fontId="303" fillId="0" borderId="52" xfId="0" applyFont="1" applyFill="1" applyBorder="1" applyAlignment="1" applyProtection="1">
      <alignment horizontal="center" vertical="center"/>
      <protection hidden="1"/>
    </xf>
    <xf numFmtId="0" fontId="304" fillId="0" borderId="52" xfId="0" applyFont="1" applyFill="1" applyBorder="1" applyAlignment="1" applyProtection="1">
      <alignment horizontal="center" vertical="center"/>
      <protection hidden="1"/>
    </xf>
    <xf numFmtId="0" fontId="185" fillId="26" borderId="124" xfId="0" applyFont="1" applyFill="1" applyBorder="1" applyAlignment="1">
      <alignment horizontal="center" vertical="center" wrapText="1"/>
    </xf>
    <xf numFmtId="0" fontId="185" fillId="26" borderId="0" xfId="0" applyFont="1" applyFill="1" applyBorder="1" applyAlignment="1">
      <alignment horizontal="center" vertical="center" wrapText="1"/>
    </xf>
    <xf numFmtId="0" fontId="100" fillId="30" borderId="8"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14" fontId="0" fillId="0" borderId="9" xfId="0" applyNumberForma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100" fillId="30" borderId="1"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21" fillId="0" borderId="1" xfId="2" applyFont="1" applyFill="1" applyBorder="1" applyAlignment="1" applyProtection="1">
      <alignment horizontal="center" vertical="center" wrapText="1"/>
      <protection locked="0"/>
    </xf>
    <xf numFmtId="164" fontId="21" fillId="0" borderId="1" xfId="2" applyNumberFormat="1" applyFont="1" applyFill="1" applyBorder="1" applyAlignment="1" applyProtection="1">
      <alignment horizontal="center" vertical="center" wrapText="1"/>
      <protection locked="0"/>
    </xf>
    <xf numFmtId="0" fontId="21" fillId="0" borderId="1" xfId="2" applyFont="1" applyFill="1" applyBorder="1" applyAlignment="1" applyProtection="1">
      <alignment horizontal="left" vertical="center" wrapText="1"/>
      <protection locked="0"/>
    </xf>
    <xf numFmtId="0" fontId="0" fillId="10" borderId="0" xfId="0" applyFill="1" applyAlignment="1" applyProtection="1">
      <alignment wrapText="1"/>
      <protection hidden="1"/>
    </xf>
    <xf numFmtId="0" fontId="244" fillId="13" borderId="1" xfId="2"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0" fillId="10" borderId="0" xfId="0" applyFill="1" applyBorder="1" applyAlignment="1" applyProtection="1">
      <alignment horizontal="center" vertical="center" wrapText="1"/>
      <protection hidden="1"/>
    </xf>
    <xf numFmtId="0" fontId="21" fillId="10" borderId="0" xfId="3" applyFont="1" applyFill="1" applyBorder="1" applyAlignment="1" applyProtection="1">
      <alignment horizontal="center" vertical="center" wrapText="1"/>
      <protection hidden="1"/>
    </xf>
    <xf numFmtId="164" fontId="21" fillId="10" borderId="0" xfId="3" applyNumberFormat="1" applyFont="1" applyFill="1" applyBorder="1" applyAlignment="1" applyProtection="1">
      <alignment horizontal="center" vertical="center" wrapText="1"/>
      <protection hidden="1"/>
    </xf>
    <xf numFmtId="0" fontId="21" fillId="10" borderId="0" xfId="2" applyFont="1" applyFill="1" applyBorder="1" applyAlignment="1" applyProtection="1">
      <alignment horizontal="center" vertical="center" wrapText="1"/>
      <protection hidden="1"/>
    </xf>
    <xf numFmtId="0" fontId="29" fillId="14" borderId="14" xfId="0" applyFont="1" applyFill="1" applyBorder="1" applyAlignment="1" applyProtection="1">
      <alignment horizontal="center" vertical="center"/>
      <protection hidden="1"/>
    </xf>
    <xf numFmtId="0" fontId="26" fillId="14" borderId="15"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textRotation="90"/>
      <protection hidden="1"/>
    </xf>
    <xf numFmtId="0" fontId="27" fillId="0" borderId="0" xfId="0" applyFont="1" applyFill="1" applyBorder="1" applyAlignment="1" applyProtection="1">
      <alignment vertical="center" wrapText="1"/>
      <protection hidden="1"/>
    </xf>
    <xf numFmtId="0" fontId="4" fillId="5" borderId="1" xfId="0" applyFont="1" applyFill="1" applyBorder="1" applyAlignment="1" applyProtection="1">
      <alignment vertical="center"/>
      <protection hidden="1"/>
    </xf>
    <xf numFmtId="0" fontId="7" fillId="0" borderId="1" xfId="0" applyFont="1" applyBorder="1" applyAlignment="1" applyProtection="1">
      <alignment horizontal="left" vertical="center"/>
      <protection hidden="1"/>
    </xf>
    <xf numFmtId="0" fontId="251" fillId="15" borderId="22" xfId="0" applyFont="1" applyFill="1" applyBorder="1" applyAlignment="1" applyProtection="1">
      <alignment horizontal="center" vertical="center" textRotation="90" wrapText="1"/>
      <protection hidden="1"/>
    </xf>
    <xf numFmtId="0" fontId="251" fillId="17" borderId="22" xfId="0" applyFont="1" applyFill="1" applyBorder="1" applyAlignment="1" applyProtection="1">
      <alignment horizontal="center" vertical="center" textRotation="90" wrapText="1"/>
      <protection hidden="1"/>
    </xf>
    <xf numFmtId="0" fontId="251" fillId="19" borderId="22" xfId="0" applyFont="1" applyFill="1" applyBorder="1" applyAlignment="1" applyProtection="1">
      <alignment horizontal="center" vertical="center" textRotation="90" wrapText="1"/>
      <protection hidden="1"/>
    </xf>
    <xf numFmtId="0" fontId="251" fillId="21" borderId="22" xfId="0" applyFont="1" applyFill="1" applyBorder="1" applyAlignment="1" applyProtection="1">
      <alignment horizontal="center" vertical="center" textRotation="90" wrapText="1"/>
      <protection hidden="1"/>
    </xf>
    <xf numFmtId="0" fontId="251" fillId="16" borderId="22" xfId="0" applyFont="1" applyFill="1" applyBorder="1" applyAlignment="1" applyProtection="1">
      <alignment horizontal="center" vertical="center" textRotation="90" wrapText="1"/>
      <protection hidden="1"/>
    </xf>
    <xf numFmtId="0" fontId="34" fillId="0" borderId="0" xfId="0" applyFont="1" applyFill="1" applyBorder="1" applyAlignment="1" applyProtection="1">
      <alignment horizontal="center" vertical="center" textRotation="90"/>
      <protection hidden="1"/>
    </xf>
    <xf numFmtId="0" fontId="32" fillId="0" borderId="0" xfId="0" applyFont="1" applyFill="1" applyBorder="1" applyAlignment="1" applyProtection="1">
      <alignment horizontal="center" vertical="center" wrapText="1"/>
      <protection hidden="1"/>
    </xf>
    <xf numFmtId="1" fontId="36" fillId="0" borderId="0" xfId="0" applyNumberFormat="1" applyFont="1" applyFill="1" applyBorder="1" applyAlignment="1" applyProtection="1">
      <alignment horizontal="center" vertical="center"/>
      <protection hidden="1"/>
    </xf>
    <xf numFmtId="1" fontId="22" fillId="0" borderId="0" xfId="0" applyNumberFormat="1" applyFont="1" applyFill="1" applyBorder="1" applyAlignment="1" applyProtection="1">
      <alignment horizontal="center" vertical="center" wrapText="1"/>
      <protection hidden="1"/>
    </xf>
    <xf numFmtId="0" fontId="27" fillId="0" borderId="37" xfId="0" applyFont="1" applyFill="1" applyBorder="1" applyAlignment="1" applyProtection="1">
      <alignment horizontal="center" wrapText="1"/>
      <protection hidden="1"/>
    </xf>
    <xf numFmtId="0" fontId="22" fillId="0" borderId="28"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54" fillId="0" borderId="28" xfId="0" applyFont="1" applyFill="1" applyBorder="1" applyAlignment="1" applyProtection="1">
      <alignment horizontal="center" vertical="center" textRotation="90" wrapText="1"/>
      <protection hidden="1"/>
    </xf>
    <xf numFmtId="0" fontId="258" fillId="0" borderId="28" xfId="0" applyFont="1" applyFill="1" applyBorder="1" applyAlignment="1" applyProtection="1">
      <alignment horizontal="center" vertical="center" textRotation="90" wrapText="1"/>
      <protection hidden="1"/>
    </xf>
    <xf numFmtId="0" fontId="47" fillId="0" borderId="28" xfId="0" applyFont="1" applyFill="1" applyBorder="1" applyAlignment="1" applyProtection="1">
      <alignment horizontal="center" vertical="center" wrapText="1"/>
      <protection hidden="1"/>
    </xf>
    <xf numFmtId="0" fontId="48" fillId="0" borderId="28" xfId="0" applyFont="1" applyFill="1" applyBorder="1" applyAlignment="1" applyProtection="1">
      <alignment horizontal="center" vertical="center" wrapText="1"/>
      <protection hidden="1"/>
    </xf>
    <xf numFmtId="1" fontId="97" fillId="0" borderId="28" xfId="0" applyNumberFormat="1" applyFont="1" applyFill="1" applyBorder="1" applyAlignment="1" applyProtection="1">
      <alignment horizontal="center" vertical="center" wrapText="1"/>
      <protection hidden="1"/>
    </xf>
    <xf numFmtId="1" fontId="58" fillId="0" borderId="28" xfId="0" applyNumberFormat="1" applyFont="1" applyFill="1" applyBorder="1" applyAlignment="1" applyProtection="1">
      <alignment horizontal="center" vertical="center" wrapText="1"/>
      <protection hidden="1"/>
    </xf>
    <xf numFmtId="0" fontId="52" fillId="0" borderId="28" xfId="0" applyFont="1" applyFill="1" applyBorder="1" applyAlignment="1" applyProtection="1">
      <alignment horizontal="center" vertical="center" wrapText="1"/>
      <protection hidden="1"/>
    </xf>
    <xf numFmtId="0" fontId="47" fillId="20" borderId="28" xfId="0" applyFont="1" applyFill="1" applyBorder="1" applyAlignment="1" applyProtection="1">
      <alignment horizontal="center" vertical="center" wrapText="1"/>
      <protection hidden="1"/>
    </xf>
    <xf numFmtId="0" fontId="50" fillId="20" borderId="28" xfId="0" applyFont="1" applyFill="1" applyBorder="1" applyAlignment="1" applyProtection="1">
      <alignment horizontal="center" vertical="center" wrapText="1"/>
      <protection hidden="1"/>
    </xf>
    <xf numFmtId="0" fontId="43" fillId="11" borderId="28" xfId="0" applyFont="1" applyFill="1" applyBorder="1" applyAlignment="1" applyProtection="1">
      <alignment horizontal="center" vertical="center" wrapText="1"/>
      <protection hidden="1"/>
    </xf>
    <xf numFmtId="0" fontId="47" fillId="12" borderId="28" xfId="0" applyFont="1" applyFill="1" applyBorder="1" applyAlignment="1" applyProtection="1">
      <alignment horizontal="center" vertical="center" wrapText="1"/>
      <protection hidden="1"/>
    </xf>
    <xf numFmtId="0" fontId="99" fillId="0" borderId="28" xfId="0" applyFont="1" applyFill="1" applyBorder="1" applyAlignment="1" applyProtection="1">
      <alignment horizontal="center" vertical="center" wrapText="1"/>
      <protection hidden="1"/>
    </xf>
    <xf numFmtId="1" fontId="53" fillId="0" borderId="28" xfId="0" applyNumberFormat="1" applyFont="1" applyFill="1" applyBorder="1" applyAlignment="1" applyProtection="1">
      <alignment horizontal="center" vertical="center" wrapText="1"/>
      <protection hidden="1"/>
    </xf>
    <xf numFmtId="0" fontId="54" fillId="0" borderId="28"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wrapText="1"/>
      <protection hidden="1"/>
    </xf>
    <xf numFmtId="0" fontId="56" fillId="8" borderId="28" xfId="0" applyFont="1" applyFill="1" applyBorder="1" applyAlignment="1" applyProtection="1">
      <alignment horizontal="center" vertical="center" wrapText="1"/>
      <protection hidden="1"/>
    </xf>
    <xf numFmtId="0" fontId="57" fillId="0" borderId="28" xfId="0" applyFont="1" applyFill="1" applyBorder="1" applyAlignment="1" applyProtection="1">
      <alignment horizontal="center" vertical="center" wrapText="1"/>
      <protection hidden="1"/>
    </xf>
    <xf numFmtId="0" fontId="58" fillId="0" borderId="28" xfId="0" applyFont="1" applyFill="1" applyBorder="1" applyAlignment="1" applyProtection="1">
      <alignment horizontal="center" vertical="center" wrapText="1"/>
      <protection hidden="1"/>
    </xf>
    <xf numFmtId="165" fontId="57" fillId="0" borderId="28" xfId="0" applyNumberFormat="1" applyFont="1" applyFill="1" applyBorder="1" applyAlignment="1" applyProtection="1">
      <alignment horizontal="center" vertical="center" wrapText="1"/>
      <protection hidden="1"/>
    </xf>
    <xf numFmtId="0" fontId="47" fillId="0" borderId="28" xfId="0" applyFont="1" applyFill="1" applyBorder="1" applyAlignment="1" applyProtection="1">
      <alignment horizontal="left" vertical="center" wrapText="1"/>
      <protection hidden="1"/>
    </xf>
    <xf numFmtId="0" fontId="98" fillId="0" borderId="28" xfId="0" applyFont="1" applyFill="1" applyBorder="1" applyAlignment="1" applyProtection="1">
      <alignment horizontal="center" vertical="center" wrapText="1"/>
      <protection hidden="1"/>
    </xf>
    <xf numFmtId="0" fontId="49" fillId="0" borderId="28" xfId="0" applyFont="1" applyFill="1" applyBorder="1" applyAlignment="1" applyProtection="1">
      <alignment horizontal="center" vertical="center" wrapText="1"/>
      <protection hidden="1"/>
    </xf>
    <xf numFmtId="0" fontId="47" fillId="11" borderId="28" xfId="0" applyFont="1" applyFill="1" applyBorder="1" applyAlignment="1" applyProtection="1">
      <alignment horizontal="center" vertical="center" wrapText="1"/>
      <protection hidden="1"/>
    </xf>
    <xf numFmtId="0" fontId="54" fillId="20" borderId="28" xfId="0" applyFont="1" applyFill="1" applyBorder="1" applyAlignment="1" applyProtection="1">
      <alignment horizontal="center" vertical="center" wrapText="1"/>
      <protection hidden="1"/>
    </xf>
    <xf numFmtId="0" fontId="59" fillId="0" borderId="28" xfId="4" applyFont="1" applyBorder="1" applyAlignment="1" applyProtection="1">
      <alignment horizontal="center"/>
      <protection hidden="1"/>
    </xf>
    <xf numFmtId="0" fontId="60" fillId="0" borderId="28" xfId="0" applyFont="1" applyFill="1" applyBorder="1" applyAlignment="1" applyProtection="1">
      <alignment horizontal="center" vertical="center" wrapText="1"/>
      <protection hidden="1"/>
    </xf>
    <xf numFmtId="0" fontId="81" fillId="0" borderId="28" xfId="0" applyFont="1" applyFill="1" applyBorder="1" applyAlignment="1" applyProtection="1">
      <alignment horizontal="center" vertical="center" wrapText="1"/>
      <protection hidden="1"/>
    </xf>
    <xf numFmtId="2" fontId="53" fillId="0" borderId="28" xfId="0" applyNumberFormat="1" applyFont="1" applyFill="1" applyBorder="1" applyAlignment="1" applyProtection="1">
      <alignment horizontal="center" vertical="center" wrapText="1"/>
      <protection hidden="1"/>
    </xf>
    <xf numFmtId="0" fontId="53" fillId="0" borderId="28" xfId="0" applyFont="1" applyFill="1" applyBorder="1" applyAlignment="1" applyProtection="1">
      <alignment horizontal="center" vertical="center" wrapText="1"/>
      <protection hidden="1"/>
    </xf>
    <xf numFmtId="2" fontId="53" fillId="21" borderId="28" xfId="0" applyNumberFormat="1" applyFont="1" applyFill="1" applyBorder="1" applyAlignment="1" applyProtection="1">
      <alignment horizontal="center" vertical="center" wrapText="1"/>
      <protection hidden="1"/>
    </xf>
    <xf numFmtId="0" fontId="61" fillId="0" borderId="28"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wrapText="1"/>
      <protection hidden="1"/>
    </xf>
    <xf numFmtId="0" fontId="30" fillId="24" borderId="30" xfId="0" applyFont="1" applyFill="1" applyBorder="1" applyAlignment="1" applyProtection="1">
      <alignment horizontal="center" vertical="center" wrapText="1"/>
      <protection hidden="1"/>
    </xf>
    <xf numFmtId="0" fontId="66" fillId="0" borderId="30" xfId="0" applyFont="1" applyBorder="1" applyAlignment="1" applyProtection="1">
      <alignment wrapText="1"/>
      <protection hidden="1"/>
    </xf>
    <xf numFmtId="168" fontId="38" fillId="0" borderId="36" xfId="0" applyNumberFormat="1" applyFont="1" applyFill="1" applyBorder="1" applyAlignment="1" applyProtection="1">
      <alignment horizontal="center" vertical="center" wrapText="1"/>
      <protection hidden="1"/>
    </xf>
    <xf numFmtId="0" fontId="44" fillId="0" borderId="28" xfId="0" applyFont="1" applyFill="1" applyBorder="1" applyAlignment="1" applyProtection="1">
      <alignment vertical="center" wrapText="1"/>
      <protection hidden="1"/>
    </xf>
    <xf numFmtId="14" fontId="68" fillId="0" borderId="42" xfId="0" applyNumberFormat="1" applyFont="1" applyFill="1" applyBorder="1" applyAlignment="1" applyProtection="1">
      <alignment vertical="center" wrapText="1"/>
      <protection hidden="1"/>
    </xf>
    <xf numFmtId="0" fontId="66" fillId="0" borderId="0" xfId="0" applyFont="1" applyBorder="1" applyAlignment="1" applyProtection="1">
      <alignment horizontal="center" wrapText="1"/>
      <protection hidden="1"/>
    </xf>
    <xf numFmtId="0" fontId="25" fillId="24" borderId="29" xfId="0" applyFont="1" applyFill="1" applyBorder="1" applyAlignment="1" applyProtection="1">
      <alignment horizontal="center" vertical="center" wrapText="1"/>
      <protection hidden="1"/>
    </xf>
    <xf numFmtId="0" fontId="25" fillId="0" borderId="29" xfId="0" applyFont="1" applyFill="1" applyBorder="1" applyAlignment="1" applyProtection="1">
      <alignment vertical="center" wrapText="1"/>
      <protection hidden="1"/>
    </xf>
    <xf numFmtId="0" fontId="25" fillId="0" borderId="30" xfId="0" applyFont="1" applyFill="1" applyBorder="1" applyAlignment="1" applyProtection="1">
      <alignment vertical="center" wrapText="1"/>
      <protection hidden="1"/>
    </xf>
    <xf numFmtId="0" fontId="25" fillId="0" borderId="0" xfId="0" applyFont="1" applyFill="1" applyBorder="1" applyAlignment="1" applyProtection="1">
      <alignment vertical="center" wrapText="1"/>
      <protection hidden="1"/>
    </xf>
    <xf numFmtId="0" fontId="25" fillId="24" borderId="0" xfId="0" applyFont="1" applyFill="1" applyBorder="1" applyAlignment="1" applyProtection="1">
      <alignment horizontal="center" vertical="center" wrapText="1"/>
      <protection hidden="1"/>
    </xf>
    <xf numFmtId="0" fontId="66" fillId="0" borderId="0" xfId="0" applyFont="1" applyBorder="1" applyAlignment="1" applyProtection="1">
      <alignment wrapText="1"/>
      <protection hidden="1"/>
    </xf>
    <xf numFmtId="0" fontId="4" fillId="0" borderId="28" xfId="0" applyFont="1" applyFill="1" applyBorder="1" applyAlignment="1" applyProtection="1">
      <alignment vertical="center" wrapText="1"/>
      <protection hidden="1"/>
    </xf>
    <xf numFmtId="0" fontId="63" fillId="0" borderId="0" xfId="0" applyFont="1" applyBorder="1" applyAlignment="1" applyProtection="1">
      <alignment horizontal="center" wrapText="1"/>
      <protection hidden="1"/>
    </xf>
    <xf numFmtId="0" fontId="70" fillId="0" borderId="28" xfId="0" applyFont="1" applyBorder="1" applyAlignment="1" applyProtection="1">
      <alignment horizontal="center" vertical="center" wrapText="1"/>
      <protection hidden="1"/>
    </xf>
    <xf numFmtId="0" fontId="71" fillId="0" borderId="28" xfId="0" applyFont="1" applyBorder="1" applyAlignment="1" applyProtection="1">
      <alignment horizontal="center" wrapText="1"/>
      <protection hidden="1"/>
    </xf>
    <xf numFmtId="0" fontId="72" fillId="0" borderId="28" xfId="0" applyFont="1" applyBorder="1" applyAlignment="1" applyProtection="1">
      <protection hidden="1"/>
    </xf>
    <xf numFmtId="0" fontId="53" fillId="24" borderId="43" xfId="0" applyFont="1" applyFill="1" applyBorder="1" applyAlignment="1" applyProtection="1">
      <alignment horizontal="center" vertical="center" wrapText="1"/>
      <protection hidden="1"/>
    </xf>
    <xf numFmtId="0" fontId="25" fillId="0" borderId="43" xfId="0" applyFont="1" applyFill="1" applyBorder="1" applyAlignment="1" applyProtection="1">
      <alignment vertical="center" wrapText="1"/>
      <protection hidden="1"/>
    </xf>
    <xf numFmtId="0" fontId="53" fillId="24" borderId="0" xfId="0" applyFont="1" applyFill="1" applyBorder="1" applyAlignment="1" applyProtection="1">
      <alignment horizontal="center" vertical="center" wrapText="1"/>
      <protection hidden="1"/>
    </xf>
    <xf numFmtId="0" fontId="162" fillId="24" borderId="28" xfId="0" applyFont="1" applyFill="1" applyBorder="1" applyAlignment="1" applyProtection="1">
      <alignment horizontal="center" vertical="center" wrapText="1"/>
      <protection hidden="1"/>
    </xf>
    <xf numFmtId="0" fontId="74" fillId="0" borderId="0" xfId="0" applyFont="1" applyBorder="1" applyAlignment="1" applyProtection="1">
      <alignment horizontal="center" wrapText="1"/>
      <protection hidden="1"/>
    </xf>
    <xf numFmtId="0" fontId="45" fillId="0" borderId="28" xfId="0" applyFont="1" applyFill="1" applyBorder="1" applyAlignment="1" applyProtection="1">
      <alignment horizontal="center" vertical="center" wrapText="1"/>
      <protection hidden="1"/>
    </xf>
    <xf numFmtId="2" fontId="100" fillId="0" borderId="28" xfId="0" applyNumberFormat="1" applyFont="1" applyBorder="1" applyAlignment="1" applyProtection="1">
      <alignment horizontal="left" vertical="center"/>
      <protection hidden="1"/>
    </xf>
    <xf numFmtId="0" fontId="75" fillId="23" borderId="28" xfId="0" applyFont="1" applyFill="1" applyBorder="1" applyAlignment="1" applyProtection="1">
      <alignment horizontal="center" vertical="center" wrapText="1"/>
      <protection hidden="1"/>
    </xf>
    <xf numFmtId="0" fontId="70" fillId="23" borderId="28" xfId="0" applyFont="1" applyFill="1" applyBorder="1" applyAlignment="1" applyProtection="1">
      <alignment horizontal="center" vertical="center" wrapText="1"/>
      <protection hidden="1"/>
    </xf>
    <xf numFmtId="0" fontId="25" fillId="24" borderId="28" xfId="0" applyFont="1" applyFill="1" applyBorder="1" applyAlignment="1" applyProtection="1">
      <alignment horizontal="center" vertical="center" wrapText="1"/>
      <protection hidden="1"/>
    </xf>
    <xf numFmtId="0" fontId="78" fillId="24" borderId="43" xfId="0" applyFont="1" applyFill="1" applyBorder="1" applyAlignment="1" applyProtection="1">
      <alignment horizontal="center" wrapText="1"/>
      <protection hidden="1"/>
    </xf>
    <xf numFmtId="0" fontId="78" fillId="24" borderId="0" xfId="0" applyFont="1" applyFill="1" applyBorder="1" applyAlignment="1" applyProtection="1">
      <alignment horizontal="center" wrapText="1"/>
      <protection hidden="1"/>
    </xf>
    <xf numFmtId="0" fontId="78" fillId="24" borderId="28" xfId="0" applyFont="1" applyFill="1" applyBorder="1" applyAlignment="1" applyProtection="1">
      <alignment horizontal="center" wrapText="1"/>
      <protection hidden="1"/>
    </xf>
    <xf numFmtId="0" fontId="79" fillId="0" borderId="28" xfId="0" applyFont="1" applyFill="1" applyBorder="1" applyAlignment="1" applyProtection="1">
      <alignment vertical="center" wrapText="1"/>
      <protection hidden="1"/>
    </xf>
    <xf numFmtId="0" fontId="0" fillId="0" borderId="28" xfId="0" applyBorder="1" applyAlignment="1" applyProtection="1">
      <protection hidden="1"/>
    </xf>
    <xf numFmtId="0" fontId="62" fillId="23" borderId="28" xfId="0" applyFont="1" applyFill="1" applyBorder="1" applyAlignment="1" applyProtection="1">
      <alignment horizontal="center" vertical="center" wrapText="1"/>
      <protection hidden="1"/>
    </xf>
    <xf numFmtId="0" fontId="77" fillId="23" borderId="28" xfId="0" applyFont="1" applyFill="1" applyBorder="1" applyAlignment="1" applyProtection="1">
      <alignment horizontal="center" vertical="center" wrapText="1"/>
      <protection hidden="1"/>
    </xf>
    <xf numFmtId="0" fontId="30" fillId="23" borderId="28" xfId="0" applyFont="1" applyFill="1" applyBorder="1" applyAlignment="1" applyProtection="1">
      <alignment vertical="center" wrapText="1"/>
      <protection hidden="1"/>
    </xf>
    <xf numFmtId="0" fontId="77" fillId="24" borderId="28" xfId="0" applyFont="1" applyFill="1" applyBorder="1" applyAlignment="1" applyProtection="1">
      <alignment horizontal="center" vertical="center" wrapText="1"/>
      <protection hidden="1"/>
    </xf>
    <xf numFmtId="0" fontId="30" fillId="24" borderId="43" xfId="0" applyFont="1" applyFill="1" applyBorder="1" applyAlignment="1" applyProtection="1">
      <alignment horizontal="center" vertical="center" wrapText="1"/>
      <protection hidden="1"/>
    </xf>
    <xf numFmtId="0" fontId="30" fillId="24" borderId="0" xfId="0" applyFont="1" applyFill="1" applyBorder="1" applyAlignment="1" applyProtection="1">
      <alignment horizontal="center" vertical="center" wrapText="1"/>
      <protection hidden="1"/>
    </xf>
    <xf numFmtId="0" fontId="100" fillId="0" borderId="28" xfId="0" applyFont="1" applyBorder="1" applyAlignment="1" applyProtection="1">
      <alignment horizontal="left" vertical="center"/>
      <protection hidden="1"/>
    </xf>
    <xf numFmtId="2" fontId="69" fillId="24" borderId="43" xfId="0" applyNumberFormat="1" applyFont="1" applyFill="1" applyBorder="1" applyAlignment="1" applyProtection="1">
      <alignment horizontal="center" vertical="center" wrapText="1"/>
      <protection hidden="1"/>
    </xf>
    <xf numFmtId="2" fontId="69" fillId="24" borderId="0" xfId="0" applyNumberFormat="1" applyFont="1" applyFill="1" applyBorder="1" applyAlignment="1" applyProtection="1">
      <alignment horizontal="center" vertical="center" wrapText="1"/>
      <protection hidden="1"/>
    </xf>
    <xf numFmtId="0" fontId="82" fillId="0" borderId="28" xfId="0" applyFont="1" applyFill="1" applyBorder="1" applyAlignment="1" applyProtection="1">
      <alignment vertical="center" wrapText="1"/>
      <protection hidden="1"/>
    </xf>
    <xf numFmtId="0" fontId="83" fillId="0" borderId="0" xfId="0" applyFont="1" applyBorder="1" applyAlignment="1" applyProtection="1">
      <alignment horizontal="center" wrapText="1"/>
      <protection hidden="1"/>
    </xf>
    <xf numFmtId="0" fontId="69" fillId="24" borderId="43" xfId="0" applyFont="1" applyFill="1" applyBorder="1" applyAlignment="1" applyProtection="1">
      <alignment horizontal="center" vertical="center" wrapText="1"/>
      <protection hidden="1"/>
    </xf>
    <xf numFmtId="0" fontId="69" fillId="24" borderId="0"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wrapText="1"/>
      <protection hidden="1"/>
    </xf>
    <xf numFmtId="0" fontId="86" fillId="0" borderId="28" xfId="0" applyFont="1" applyFill="1" applyBorder="1" applyAlignment="1" applyProtection="1">
      <alignment vertical="center" wrapText="1"/>
      <protection hidden="1"/>
    </xf>
    <xf numFmtId="0" fontId="87" fillId="0" borderId="0" xfId="0" applyFont="1" applyBorder="1" applyAlignment="1" applyProtection="1">
      <alignment horizontal="center" wrapText="1"/>
      <protection hidden="1"/>
    </xf>
    <xf numFmtId="0" fontId="69" fillId="24" borderId="28" xfId="0" applyFont="1" applyFill="1" applyBorder="1" applyAlignment="1" applyProtection="1">
      <alignment horizontal="center" vertical="center" wrapText="1"/>
      <protection hidden="1"/>
    </xf>
    <xf numFmtId="0" fontId="89" fillId="0" borderId="0" xfId="0" applyFont="1" applyBorder="1" applyAlignment="1" applyProtection="1">
      <alignment horizontal="center" wrapText="1"/>
      <protection hidden="1"/>
    </xf>
    <xf numFmtId="0" fontId="91" fillId="0" borderId="28" xfId="0" applyFont="1" applyFill="1" applyBorder="1" applyAlignment="1" applyProtection="1">
      <alignment vertical="center" wrapText="1"/>
      <protection hidden="1"/>
    </xf>
    <xf numFmtId="0" fontId="0" fillId="0" borderId="33" xfId="0" applyBorder="1" applyAlignment="1" applyProtection="1">
      <protection hidden="1"/>
    </xf>
    <xf numFmtId="0" fontId="0" fillId="0" borderId="34" xfId="0" applyBorder="1" applyAlignment="1" applyProtection="1">
      <protection hidden="1"/>
    </xf>
    <xf numFmtId="0" fontId="0" fillId="0" borderId="35" xfId="0" applyBorder="1" applyAlignment="1" applyProtection="1">
      <protection hidden="1"/>
    </xf>
    <xf numFmtId="0" fontId="69" fillId="24" borderId="34" xfId="0" applyFont="1" applyFill="1" applyBorder="1" applyAlignment="1" applyProtection="1">
      <alignment horizontal="center" vertical="center" wrapText="1"/>
      <protection hidden="1"/>
    </xf>
    <xf numFmtId="0" fontId="66" fillId="0" borderId="34" xfId="0" applyFont="1" applyBorder="1" applyAlignment="1" applyProtection="1">
      <alignment wrapText="1"/>
      <protection hidden="1"/>
    </xf>
    <xf numFmtId="0" fontId="92" fillId="0" borderId="0" xfId="0" applyFont="1" applyFill="1" applyBorder="1" applyAlignment="1" applyProtection="1">
      <alignment horizontal="right" wrapText="1"/>
      <protection hidden="1"/>
    </xf>
    <xf numFmtId="0" fontId="36" fillId="0" borderId="0" xfId="0" applyFont="1" applyFill="1" applyBorder="1" applyAlignment="1" applyProtection="1">
      <alignment horizontal="center" wrapText="1"/>
      <protection hidden="1"/>
    </xf>
    <xf numFmtId="0" fontId="25" fillId="0" borderId="33" xfId="0" applyFont="1" applyFill="1" applyBorder="1" applyAlignment="1" applyProtection="1">
      <alignment vertical="center" wrapText="1"/>
      <protection hidden="1"/>
    </xf>
    <xf numFmtId="0" fontId="25" fillId="0" borderId="34" xfId="0" applyFont="1" applyFill="1" applyBorder="1" applyAlignment="1" applyProtection="1">
      <alignment vertical="center" wrapText="1"/>
      <protection hidden="1"/>
    </xf>
    <xf numFmtId="0" fontId="92" fillId="0" borderId="0" xfId="0" applyFont="1" applyFill="1" applyBorder="1" applyAlignment="1" applyProtection="1">
      <alignment horizontal="center" wrapText="1"/>
      <protection hidden="1"/>
    </xf>
    <xf numFmtId="0" fontId="93" fillId="0" borderId="0" xfId="0" applyFont="1" applyFill="1" applyBorder="1" applyAlignment="1" applyProtection="1">
      <alignment horizontal="center" wrapText="1"/>
      <protection hidden="1"/>
    </xf>
    <xf numFmtId="0" fontId="27" fillId="0" borderId="0" xfId="0" applyFont="1" applyFill="1" applyBorder="1" applyAlignment="1" applyProtection="1">
      <alignment horizontal="center" wrapText="1"/>
      <protection hidden="1"/>
    </xf>
    <xf numFmtId="0" fontId="36" fillId="0" borderId="0" xfId="0" applyFont="1" applyFill="1" applyBorder="1" applyAlignment="1" applyProtection="1">
      <alignment wrapText="1"/>
      <protection hidden="1"/>
    </xf>
    <xf numFmtId="0" fontId="95" fillId="0" borderId="0" xfId="0" applyFont="1" applyBorder="1" applyAlignment="1" applyProtection="1">
      <alignment horizontal="left" wrapText="1"/>
      <protection hidden="1"/>
    </xf>
    <xf numFmtId="0" fontId="39" fillId="0" borderId="0" xfId="0" applyFont="1" applyBorder="1" applyAlignment="1" applyProtection="1">
      <alignment horizontal="left" wrapText="1"/>
      <protection hidden="1"/>
    </xf>
    <xf numFmtId="0" fontId="94" fillId="0" borderId="0" xfId="0" applyFont="1" applyFill="1" applyBorder="1" applyAlignment="1" applyProtection="1">
      <alignment horizontal="left" wrapText="1"/>
      <protection hidden="1"/>
    </xf>
    <xf numFmtId="0" fontId="96" fillId="0" borderId="0" xfId="0" applyFont="1" applyBorder="1" applyAlignment="1" applyProtection="1">
      <alignment horizontal="center" wrapText="1"/>
      <protection hidden="1"/>
    </xf>
    <xf numFmtId="0" fontId="95" fillId="0" borderId="0" xfId="0" applyFont="1" applyFill="1" applyBorder="1" applyAlignment="1" applyProtection="1">
      <alignment horizontal="center" wrapText="1"/>
      <protection hidden="1"/>
    </xf>
    <xf numFmtId="0" fontId="94" fillId="0" borderId="0" xfId="0" applyFont="1" applyFill="1" applyBorder="1" applyAlignment="1" applyProtection="1">
      <alignment horizontal="center" wrapText="1"/>
      <protection hidden="1"/>
    </xf>
    <xf numFmtId="0" fontId="40" fillId="0" borderId="0" xfId="0" applyFont="1" applyBorder="1" applyAlignment="1" applyProtection="1">
      <alignment horizontal="center" wrapText="1"/>
      <protection hidden="1"/>
    </xf>
    <xf numFmtId="0" fontId="54" fillId="0" borderId="59" xfId="0" applyFont="1" applyFill="1" applyBorder="1" applyAlignment="1" applyProtection="1">
      <alignment horizontal="center" vertical="center" wrapText="1"/>
      <protection hidden="1"/>
    </xf>
    <xf numFmtId="0" fontId="30" fillId="0" borderId="59" xfId="0" applyFont="1" applyFill="1" applyBorder="1" applyAlignment="1" applyProtection="1">
      <alignment horizontal="center" vertical="center" wrapText="1"/>
      <protection hidden="1"/>
    </xf>
    <xf numFmtId="0" fontId="120" fillId="0" borderId="59" xfId="0" applyFont="1" applyBorder="1" applyAlignment="1" applyProtection="1">
      <alignment horizontal="center" vertical="center" wrapText="1"/>
      <protection hidden="1"/>
    </xf>
    <xf numFmtId="0" fontId="309" fillId="0" borderId="0" xfId="0" applyFont="1" applyBorder="1" applyAlignment="1" applyProtection="1">
      <alignment horizontal="center" wrapText="1"/>
      <protection hidden="1"/>
    </xf>
    <xf numFmtId="0" fontId="310" fillId="16" borderId="124" xfId="0" applyFont="1" applyFill="1" applyBorder="1" applyAlignment="1" applyProtection="1">
      <alignment horizontal="center" vertical="center" wrapText="1"/>
    </xf>
    <xf numFmtId="0" fontId="311" fillId="16" borderId="124" xfId="0" applyFont="1" applyFill="1" applyBorder="1" applyAlignment="1" applyProtection="1">
      <alignment horizontal="center" vertical="center" wrapText="1"/>
    </xf>
    <xf numFmtId="0" fontId="0" fillId="0" borderId="0" xfId="0" applyBorder="1" applyAlignment="1" applyProtection="1">
      <alignment vertical="center"/>
      <protection hidden="1"/>
    </xf>
    <xf numFmtId="0" fontId="101" fillId="0" borderId="0" xfId="0" applyFont="1" applyBorder="1" applyAlignment="1" applyProtection="1">
      <alignment vertical="center"/>
      <protection hidden="1"/>
    </xf>
    <xf numFmtId="0" fontId="272" fillId="0" borderId="0" xfId="0" applyFont="1" applyFill="1" applyBorder="1" applyAlignment="1" applyProtection="1">
      <alignment vertical="center" wrapText="1"/>
      <protection hidden="1"/>
    </xf>
    <xf numFmtId="0" fontId="80" fillId="0" borderId="175" xfId="0" applyFont="1" applyBorder="1" applyAlignment="1" applyProtection="1">
      <alignment horizontal="center" vertical="center"/>
      <protection hidden="1"/>
    </xf>
    <xf numFmtId="0" fontId="54" fillId="0" borderId="175" xfId="0" applyFont="1" applyFill="1" applyBorder="1" applyAlignment="1" applyProtection="1">
      <alignment horizontal="center" vertical="center" wrapText="1"/>
      <protection hidden="1"/>
    </xf>
    <xf numFmtId="0" fontId="51" fillId="0" borderId="175" xfId="0" applyFont="1" applyFill="1" applyBorder="1" applyAlignment="1" applyProtection="1">
      <alignment horizontal="center" vertical="center" wrapText="1"/>
      <protection hidden="1"/>
    </xf>
    <xf numFmtId="1" fontId="260" fillId="0" borderId="178" xfId="0" applyNumberFormat="1" applyFont="1" applyFill="1" applyBorder="1" applyAlignment="1" applyProtection="1">
      <alignment horizontal="center" vertical="center" wrapText="1"/>
      <protection hidden="1"/>
    </xf>
    <xf numFmtId="0" fontId="116" fillId="0" borderId="175" xfId="0" applyFont="1" applyFill="1" applyBorder="1" applyAlignment="1" applyProtection="1">
      <alignment horizontal="center" vertical="center" wrapText="1"/>
      <protection hidden="1"/>
    </xf>
    <xf numFmtId="0" fontId="118" fillId="0" borderId="175" xfId="0" applyFont="1" applyFill="1" applyBorder="1" applyAlignment="1" applyProtection="1">
      <alignment horizontal="center" vertical="center" wrapText="1"/>
      <protection hidden="1"/>
    </xf>
    <xf numFmtId="0" fontId="116" fillId="0" borderId="182" xfId="0" applyFont="1" applyFill="1" applyBorder="1" applyAlignment="1" applyProtection="1">
      <alignment horizontal="center" vertical="center" wrapText="1"/>
      <protection hidden="1"/>
    </xf>
    <xf numFmtId="0" fontId="117" fillId="0" borderId="183" xfId="0" applyFont="1" applyFill="1" applyBorder="1" applyAlignment="1" applyProtection="1">
      <alignment horizontal="center" wrapText="1"/>
      <protection hidden="1"/>
    </xf>
    <xf numFmtId="2" fontId="120" fillId="0" borderId="183" xfId="0" applyNumberFormat="1" applyFont="1" applyFill="1" applyBorder="1" applyAlignment="1" applyProtection="1">
      <alignment horizontal="center" vertical="center" wrapText="1"/>
      <protection hidden="1"/>
    </xf>
    <xf numFmtId="0" fontId="120" fillId="0" borderId="183" xfId="0" applyFont="1" applyFill="1" applyBorder="1" applyAlignment="1" applyProtection="1">
      <alignment horizontal="center" vertical="center" wrapText="1"/>
      <protection hidden="1"/>
    </xf>
    <xf numFmtId="0" fontId="305" fillId="26" borderId="0" xfId="1" applyFont="1" applyFill="1" applyBorder="1" applyAlignment="1" applyProtection="1">
      <alignment horizontal="left" vertical="center" wrapText="1"/>
    </xf>
    <xf numFmtId="0" fontId="306" fillId="26" borderId="0" xfId="0" applyFont="1" applyFill="1" applyBorder="1" applyAlignment="1">
      <alignment horizontal="left" vertical="center" wrapText="1"/>
    </xf>
    <xf numFmtId="0" fontId="153" fillId="18" borderId="121" xfId="0" applyFont="1" applyFill="1" applyBorder="1" applyAlignment="1" applyProtection="1">
      <alignment horizontal="center" vertical="top" wrapText="1"/>
      <protection hidden="1"/>
    </xf>
    <xf numFmtId="0" fontId="153" fillId="18" borderId="122" xfId="0" applyFont="1" applyFill="1" applyBorder="1" applyAlignment="1" applyProtection="1">
      <alignment horizontal="center" vertical="top" wrapText="1"/>
      <protection hidden="1"/>
    </xf>
    <xf numFmtId="0" fontId="153" fillId="18" borderId="123" xfId="0" applyFont="1" applyFill="1" applyBorder="1" applyAlignment="1" applyProtection="1">
      <alignment horizontal="center" vertical="top" wrapText="1"/>
      <protection hidden="1"/>
    </xf>
    <xf numFmtId="0" fontId="169" fillId="27" borderId="124" xfId="0" applyFont="1" applyFill="1" applyBorder="1" applyAlignment="1" applyProtection="1">
      <alignment horizontal="center" vertical="center" wrapText="1"/>
    </xf>
    <xf numFmtId="0" fontId="169" fillId="27" borderId="0" xfId="0" applyFont="1" applyFill="1" applyBorder="1" applyAlignment="1" applyProtection="1">
      <alignment horizontal="center" vertical="center" wrapText="1"/>
    </xf>
    <xf numFmtId="0" fontId="185" fillId="26" borderId="127" xfId="0" applyFont="1" applyFill="1" applyBorder="1" applyAlignment="1">
      <alignment horizontal="center" vertical="center" wrapText="1"/>
    </xf>
    <xf numFmtId="0" fontId="185" fillId="26" borderId="78" xfId="0" applyFont="1" applyFill="1" applyBorder="1" applyAlignment="1">
      <alignment horizontal="center" vertical="center" wrapText="1"/>
    </xf>
    <xf numFmtId="0" fontId="188" fillId="17" borderId="124" xfId="0" applyFont="1" applyFill="1" applyBorder="1" applyAlignment="1" applyProtection="1">
      <alignment horizontal="center" vertical="center"/>
    </xf>
    <xf numFmtId="0" fontId="188" fillId="17" borderId="0" xfId="0" applyFont="1" applyFill="1" applyBorder="1" applyAlignment="1" applyProtection="1">
      <alignment horizontal="center" vertical="center"/>
    </xf>
    <xf numFmtId="0" fontId="42" fillId="10" borderId="124" xfId="0" applyFont="1" applyFill="1" applyBorder="1" applyAlignment="1" applyProtection="1">
      <alignment horizontal="left" vertical="center" wrapText="1"/>
    </xf>
    <xf numFmtId="0" fontId="42" fillId="10" borderId="0" xfId="0" applyFont="1" applyFill="1" applyBorder="1" applyAlignment="1" applyProtection="1">
      <alignment horizontal="left" vertical="center" wrapText="1"/>
    </xf>
    <xf numFmtId="0" fontId="235" fillId="10" borderId="124" xfId="0" applyFont="1" applyFill="1" applyBorder="1" applyAlignment="1" applyProtection="1">
      <alignment horizontal="left" vertical="center" wrapText="1"/>
    </xf>
    <xf numFmtId="0" fontId="235" fillId="10" borderId="0" xfId="0" applyFont="1" applyFill="1" applyBorder="1" applyAlignment="1" applyProtection="1">
      <alignment horizontal="left" vertical="center" wrapText="1"/>
    </xf>
    <xf numFmtId="0" fontId="86" fillId="19" borderId="124" xfId="0" applyFont="1" applyFill="1" applyBorder="1" applyAlignment="1" applyProtection="1">
      <alignment horizontal="left" vertical="center" wrapText="1"/>
    </xf>
    <xf numFmtId="0" fontId="86" fillId="19" borderId="0" xfId="0" applyFont="1" applyFill="1" applyBorder="1" applyAlignment="1" applyProtection="1">
      <alignment horizontal="left" vertical="center" wrapText="1"/>
    </xf>
    <xf numFmtId="0" fontId="189" fillId="28" borderId="124" xfId="0" applyFont="1" applyFill="1" applyBorder="1" applyAlignment="1">
      <alignment horizontal="center" vertical="center" wrapText="1"/>
    </xf>
    <xf numFmtId="0" fontId="189" fillId="28" borderId="0" xfId="0" applyFont="1" applyFill="1" applyBorder="1" applyAlignment="1">
      <alignment horizontal="center" vertical="center" wrapText="1"/>
    </xf>
    <xf numFmtId="0" fontId="191" fillId="29" borderId="124" xfId="1" applyFont="1" applyFill="1" applyBorder="1" applyAlignment="1" applyProtection="1">
      <alignment horizontal="left" vertical="center" wrapText="1"/>
    </xf>
    <xf numFmtId="0" fontId="191" fillId="29" borderId="0" xfId="1" applyFont="1" applyFill="1" applyBorder="1" applyAlignment="1" applyProtection="1">
      <alignment horizontal="left" vertical="center" wrapText="1"/>
    </xf>
    <xf numFmtId="0" fontId="207" fillId="11" borderId="124" xfId="0" applyFont="1" applyFill="1" applyBorder="1" applyAlignment="1">
      <alignment horizontal="left" vertical="center" wrapText="1"/>
    </xf>
    <xf numFmtId="0" fontId="207" fillId="11" borderId="0" xfId="0" applyFont="1" applyFill="1" applyBorder="1" applyAlignment="1">
      <alignment horizontal="left" vertical="center" wrapText="1"/>
    </xf>
    <xf numFmtId="0" fontId="197" fillId="28" borderId="124" xfId="0" applyFont="1" applyFill="1" applyBorder="1" applyAlignment="1">
      <alignment horizontal="center" vertical="center" wrapText="1"/>
    </xf>
    <xf numFmtId="0" fontId="197" fillId="28" borderId="0" xfId="0" applyFont="1" applyFill="1" applyBorder="1" applyAlignment="1">
      <alignment horizontal="center" vertical="center" wrapText="1"/>
    </xf>
    <xf numFmtId="0" fontId="201" fillId="11" borderId="124" xfId="0" applyFont="1" applyFill="1" applyBorder="1" applyAlignment="1">
      <alignment horizontal="left" vertical="center" wrapText="1"/>
    </xf>
    <xf numFmtId="0" fontId="201" fillId="11" borderId="0" xfId="0" applyFont="1" applyFill="1" applyBorder="1" applyAlignment="1">
      <alignment horizontal="left" vertical="center" wrapText="1"/>
    </xf>
    <xf numFmtId="0" fontId="202" fillId="11" borderId="124" xfId="0" applyFont="1" applyFill="1" applyBorder="1" applyAlignment="1">
      <alignment horizontal="left" vertical="center" wrapText="1"/>
    </xf>
    <xf numFmtId="0" fontId="202" fillId="11" borderId="0" xfId="0" applyFont="1" applyFill="1" applyBorder="1" applyAlignment="1">
      <alignment horizontal="left" vertical="center" wrapText="1"/>
    </xf>
    <xf numFmtId="0" fontId="204" fillId="28" borderId="124" xfId="0" applyFont="1" applyFill="1" applyBorder="1" applyAlignment="1">
      <alignment horizontal="center" vertical="center" wrapText="1"/>
    </xf>
    <xf numFmtId="0" fontId="204" fillId="28" borderId="0" xfId="0" applyFont="1" applyFill="1" applyBorder="1" applyAlignment="1">
      <alignment horizontal="center" vertical="center" wrapText="1"/>
    </xf>
    <xf numFmtId="0" fontId="230" fillId="11" borderId="124" xfId="0" applyFont="1" applyFill="1" applyBorder="1" applyAlignment="1">
      <alignment horizontal="left" vertical="center" wrapText="1"/>
    </xf>
    <xf numFmtId="0" fontId="230" fillId="11" borderId="0" xfId="0" applyFont="1" applyFill="1" applyBorder="1" applyAlignment="1">
      <alignment horizontal="left" vertical="center" wrapText="1"/>
    </xf>
    <xf numFmtId="0" fontId="211" fillId="28" borderId="124" xfId="0" applyFont="1" applyFill="1" applyBorder="1" applyAlignment="1">
      <alignment horizontal="center" vertical="center" wrapText="1"/>
    </xf>
    <xf numFmtId="0" fontId="211" fillId="28" borderId="0" xfId="0" applyFont="1" applyFill="1" applyBorder="1" applyAlignment="1">
      <alignment horizontal="center" vertical="center" wrapText="1"/>
    </xf>
    <xf numFmtId="0" fontId="213" fillId="11" borderId="124" xfId="0" applyFont="1" applyFill="1" applyBorder="1" applyAlignment="1">
      <alignment horizontal="left" vertical="center" wrapText="1"/>
    </xf>
    <xf numFmtId="0" fontId="213" fillId="11" borderId="0" xfId="0" applyFont="1" applyFill="1" applyBorder="1" applyAlignment="1">
      <alignment horizontal="left" vertical="center" wrapText="1"/>
    </xf>
    <xf numFmtId="0" fontId="219" fillId="11" borderId="124" xfId="0" applyFont="1" applyFill="1" applyBorder="1" applyAlignment="1">
      <alignment horizontal="left" vertical="center" wrapText="1"/>
    </xf>
    <xf numFmtId="0" fontId="219" fillId="11" borderId="0" xfId="0" applyFont="1" applyFill="1" applyBorder="1" applyAlignment="1">
      <alignment horizontal="left" vertical="center" wrapText="1"/>
    </xf>
    <xf numFmtId="0" fontId="226" fillId="9" borderId="124" xfId="0" applyFont="1" applyFill="1" applyBorder="1" applyAlignment="1">
      <alignment horizontal="center" vertical="center" wrapText="1"/>
    </xf>
    <xf numFmtId="0" fontId="226" fillId="9" borderId="0" xfId="0" applyFont="1" applyFill="1" applyBorder="1" applyAlignment="1">
      <alignment horizontal="center" vertical="center" wrapText="1"/>
    </xf>
    <xf numFmtId="0" fontId="228" fillId="11" borderId="124" xfId="0" applyFont="1" applyFill="1" applyBorder="1" applyAlignment="1">
      <alignment horizontal="left" vertical="center" wrapText="1"/>
    </xf>
    <xf numFmtId="0" fontId="228" fillId="11" borderId="0" xfId="0" applyFont="1" applyFill="1" applyBorder="1" applyAlignment="1">
      <alignment horizontal="left" vertical="center" wrapText="1"/>
    </xf>
    <xf numFmtId="0" fontId="233" fillId="19" borderId="124" xfId="0" applyFont="1" applyFill="1" applyBorder="1" applyAlignment="1">
      <alignment horizontal="left" vertical="center" wrapText="1"/>
    </xf>
    <xf numFmtId="0" fontId="233" fillId="19" borderId="0" xfId="0" applyFont="1" applyFill="1" applyBorder="1" applyAlignment="1">
      <alignment horizontal="left" vertical="center" wrapText="1"/>
    </xf>
    <xf numFmtId="0" fontId="94" fillId="28" borderId="0" xfId="0" applyFont="1" applyFill="1" applyBorder="1" applyAlignment="1" applyProtection="1">
      <alignment horizontal="center" vertical="center"/>
    </xf>
    <xf numFmtId="0" fontId="234" fillId="9" borderId="128" xfId="0" applyFont="1" applyFill="1" applyBorder="1" applyAlignment="1" applyProtection="1">
      <alignment horizontal="center" vertical="center"/>
      <protection hidden="1"/>
    </xf>
    <xf numFmtId="0" fontId="234" fillId="9" borderId="0" xfId="0" applyFont="1" applyFill="1" applyBorder="1" applyAlignment="1" applyProtection="1">
      <alignment horizontal="center" vertical="center"/>
      <protection hidden="1"/>
    </xf>
    <xf numFmtId="0" fontId="307" fillId="16" borderId="124" xfId="0" applyFont="1" applyFill="1" applyBorder="1" applyAlignment="1" applyProtection="1">
      <alignment horizontal="center" vertical="center" wrapText="1"/>
    </xf>
    <xf numFmtId="0" fontId="308" fillId="16" borderId="0" xfId="0" applyFont="1" applyFill="1" applyBorder="1" applyAlignment="1" applyProtection="1">
      <alignment horizontal="center" vertical="center" wrapText="1"/>
    </xf>
    <xf numFmtId="0" fontId="172" fillId="17" borderId="124" xfId="0" applyFont="1" applyFill="1" applyBorder="1" applyAlignment="1" applyProtection="1">
      <alignment horizontal="center" vertical="center" wrapText="1"/>
    </xf>
    <xf numFmtId="0" fontId="172" fillId="17" borderId="0" xfId="0" applyFont="1" applyFill="1" applyBorder="1" applyAlignment="1" applyProtection="1">
      <alignment horizontal="center" vertical="center" wrapText="1"/>
    </xf>
    <xf numFmtId="0" fontId="16" fillId="9" borderId="128"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protection hidden="1"/>
    </xf>
    <xf numFmtId="0" fontId="17" fillId="9" borderId="128" xfId="0" applyFont="1" applyFill="1" applyBorder="1" applyAlignment="1" applyProtection="1">
      <alignment horizontal="center" vertical="center"/>
      <protection hidden="1"/>
    </xf>
    <xf numFmtId="0" fontId="17" fillId="9" borderId="0" xfId="0" applyFont="1" applyFill="1" applyBorder="1" applyAlignment="1" applyProtection="1">
      <alignment horizontal="center" vertical="center"/>
      <protection hidden="1"/>
    </xf>
    <xf numFmtId="0" fontId="19" fillId="9" borderId="128" xfId="1" applyFont="1" applyFill="1" applyBorder="1" applyAlignment="1" applyProtection="1">
      <alignment horizontal="center" vertical="center"/>
      <protection hidden="1"/>
    </xf>
    <xf numFmtId="0" fontId="19" fillId="9" borderId="0" xfId="1" applyFont="1" applyFill="1" applyBorder="1" applyAlignment="1" applyProtection="1">
      <alignment horizontal="center" vertical="center"/>
      <protection hidden="1"/>
    </xf>
    <xf numFmtId="0" fontId="236" fillId="19" borderId="124" xfId="0" applyFont="1" applyFill="1" applyBorder="1" applyAlignment="1">
      <alignment horizontal="left" vertical="center" wrapText="1"/>
    </xf>
    <xf numFmtId="0" fontId="236" fillId="19" borderId="0" xfId="0" applyFont="1" applyFill="1" applyBorder="1" applyAlignment="1">
      <alignment horizontal="left" vertical="center" wrapText="1"/>
    </xf>
    <xf numFmtId="0" fontId="15" fillId="9" borderId="128" xfId="0" applyFont="1" applyFill="1" applyBorder="1" applyAlignment="1" applyProtection="1">
      <alignment horizontal="center" vertical="center"/>
      <protection hidden="1"/>
    </xf>
    <xf numFmtId="0" fontId="15" fillId="9" borderId="0" xfId="0" applyFont="1" applyFill="1" applyBorder="1" applyAlignment="1" applyProtection="1">
      <alignment horizontal="center" vertical="center"/>
      <protection hidden="1"/>
    </xf>
    <xf numFmtId="0" fontId="15" fillId="9" borderId="5" xfId="0" applyFont="1" applyFill="1" applyBorder="1" applyAlignment="1" applyProtection="1">
      <alignment horizontal="center" vertical="center"/>
      <protection hidden="1"/>
    </xf>
    <xf numFmtId="0" fontId="15" fillId="9" borderId="6" xfId="0"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16" fillId="9" borderId="6" xfId="0" applyFont="1" applyFill="1" applyBorder="1" applyAlignment="1" applyProtection="1">
      <alignment horizontal="center" vertical="center"/>
      <protection hidden="1"/>
    </xf>
    <xf numFmtId="0" fontId="17" fillId="9" borderId="5" xfId="0" applyFont="1" applyFill="1" applyBorder="1" applyAlignment="1" applyProtection="1">
      <alignment horizontal="center" vertical="center"/>
      <protection hidden="1"/>
    </xf>
    <xf numFmtId="0" fontId="17" fillId="9" borderId="6" xfId="0" applyFont="1" applyFill="1" applyBorder="1" applyAlignment="1" applyProtection="1">
      <alignment horizontal="center" vertical="center"/>
      <protection hidden="1"/>
    </xf>
    <xf numFmtId="0" fontId="19" fillId="9" borderId="5" xfId="1" applyFont="1" applyFill="1" applyBorder="1" applyAlignment="1" applyProtection="1">
      <alignment horizontal="center" vertical="center"/>
      <protection hidden="1"/>
    </xf>
    <xf numFmtId="0" fontId="19" fillId="9" borderId="6" xfId="1" applyFont="1" applyFill="1" applyBorder="1" applyAlignment="1" applyProtection="1">
      <alignment horizontal="center" vertical="center"/>
      <protection hidden="1"/>
    </xf>
    <xf numFmtId="0" fontId="14" fillId="9" borderId="5" xfId="0" applyFont="1" applyFill="1" applyBorder="1" applyAlignment="1" applyProtection="1">
      <alignment horizontal="center" vertical="center"/>
      <protection hidden="1"/>
    </xf>
    <xf numFmtId="0" fontId="14" fillId="9" borderId="6" xfId="0" applyFont="1" applyFill="1" applyBorder="1" applyAlignment="1" applyProtection="1">
      <alignment horizontal="center" vertical="center"/>
      <protection hidden="1"/>
    </xf>
    <xf numFmtId="0" fontId="240" fillId="3" borderId="0" xfId="0" applyFont="1" applyFill="1" applyBorder="1" applyAlignment="1" applyProtection="1">
      <alignment horizontal="center" vertical="center"/>
      <protection hidden="1"/>
    </xf>
    <xf numFmtId="0" fontId="9" fillId="6" borderId="1"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239" fillId="6" borderId="1" xfId="0"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protection hidden="1"/>
    </xf>
    <xf numFmtId="0" fontId="301" fillId="3" borderId="0" xfId="0" applyFont="1" applyFill="1" applyAlignment="1" applyProtection="1">
      <alignment horizontal="center" vertical="center"/>
      <protection hidden="1"/>
    </xf>
    <xf numFmtId="0" fontId="243" fillId="10" borderId="2" xfId="0" applyFont="1" applyFill="1" applyBorder="1" applyAlignment="1" applyProtection="1">
      <alignment horizontal="center" vertical="center" wrapText="1"/>
      <protection hidden="1"/>
    </xf>
    <xf numFmtId="0" fontId="120" fillId="10" borderId="117" xfId="0" applyFont="1" applyFill="1" applyBorder="1" applyAlignment="1" applyProtection="1">
      <alignment horizontal="center" vertical="center" wrapText="1"/>
      <protection hidden="1"/>
    </xf>
    <xf numFmtId="0" fontId="120" fillId="10" borderId="118" xfId="0" applyFont="1" applyFill="1" applyBorder="1" applyAlignment="1" applyProtection="1">
      <alignment horizontal="center" vertical="center" wrapText="1"/>
      <protection hidden="1"/>
    </xf>
    <xf numFmtId="0" fontId="120" fillId="10" borderId="119" xfId="0" applyFont="1" applyFill="1" applyBorder="1" applyAlignment="1" applyProtection="1">
      <alignment horizontal="center" vertical="center" wrapText="1"/>
      <protection hidden="1"/>
    </xf>
    <xf numFmtId="0" fontId="120" fillId="10" borderId="120" xfId="0" applyFont="1" applyFill="1" applyBorder="1" applyAlignment="1" applyProtection="1">
      <alignment horizontal="center" vertical="center" wrapText="1"/>
      <protection hidden="1"/>
    </xf>
    <xf numFmtId="0" fontId="250" fillId="12" borderId="85" xfId="0" applyFont="1" applyFill="1" applyBorder="1" applyAlignment="1" applyProtection="1">
      <alignment horizontal="center" vertical="center" wrapText="1"/>
      <protection hidden="1"/>
    </xf>
    <xf numFmtId="0" fontId="250" fillId="12" borderId="86" xfId="0" applyFont="1" applyFill="1" applyBorder="1" applyAlignment="1" applyProtection="1">
      <alignment horizontal="center" vertical="center" wrapText="1"/>
      <protection hidden="1"/>
    </xf>
    <xf numFmtId="0" fontId="250" fillId="12" borderId="87" xfId="0" applyFont="1" applyFill="1" applyBorder="1" applyAlignment="1" applyProtection="1">
      <alignment horizontal="center" vertical="center" wrapText="1"/>
      <protection hidden="1"/>
    </xf>
    <xf numFmtId="0" fontId="248" fillId="12" borderId="84" xfId="0" applyFont="1" applyFill="1" applyBorder="1" applyAlignment="1" applyProtection="1">
      <alignment horizontal="center" vertical="center" wrapText="1"/>
      <protection hidden="1"/>
    </xf>
    <xf numFmtId="0" fontId="247" fillId="16" borderId="15" xfId="0" applyFont="1" applyFill="1" applyBorder="1" applyAlignment="1" applyProtection="1">
      <alignment horizontal="center" vertical="center"/>
      <protection hidden="1"/>
    </xf>
    <xf numFmtId="0" fontId="247" fillId="16" borderId="19" xfId="0" applyFont="1" applyFill="1" applyBorder="1" applyAlignment="1" applyProtection="1">
      <alignment horizontal="center" vertical="center"/>
      <protection hidden="1"/>
    </xf>
    <xf numFmtId="0" fontId="248" fillId="16" borderId="22" xfId="0" applyFont="1" applyFill="1" applyBorder="1" applyAlignment="1" applyProtection="1">
      <alignment horizontal="center" vertical="center" wrapText="1"/>
      <protection hidden="1"/>
    </xf>
    <xf numFmtId="0" fontId="249" fillId="16" borderId="22" xfId="0" applyFont="1" applyFill="1" applyBorder="1" applyAlignment="1" applyProtection="1">
      <alignment horizontal="center" vertical="center" wrapText="1"/>
      <protection hidden="1"/>
    </xf>
    <xf numFmtId="0" fontId="252" fillId="16" borderId="22" xfId="0" applyFont="1" applyFill="1" applyBorder="1" applyAlignment="1" applyProtection="1">
      <alignment horizontal="center" vertical="center" wrapText="1"/>
      <protection hidden="1"/>
    </xf>
    <xf numFmtId="0" fontId="251" fillId="16" borderId="22" xfId="0" applyFont="1" applyFill="1" applyBorder="1" applyAlignment="1" applyProtection="1">
      <alignment horizontal="center" vertical="center" textRotation="90" wrapText="1"/>
      <protection hidden="1"/>
    </xf>
    <xf numFmtId="0" fontId="253" fillId="16" borderId="23" xfId="0" applyFont="1" applyFill="1" applyBorder="1" applyAlignment="1" applyProtection="1">
      <alignment horizontal="center" vertical="center" wrapText="1"/>
      <protection hidden="1"/>
    </xf>
    <xf numFmtId="0" fontId="253" fillId="16" borderId="27" xfId="0" applyFont="1" applyFill="1" applyBorder="1" applyAlignment="1" applyProtection="1">
      <alignment horizontal="center" vertical="center" wrapText="1"/>
      <protection hidden="1"/>
    </xf>
    <xf numFmtId="0" fontId="247" fillId="15" borderId="15" xfId="0" applyFont="1" applyFill="1" applyBorder="1" applyAlignment="1" applyProtection="1">
      <alignment horizontal="center" vertical="center"/>
      <protection hidden="1"/>
    </xf>
    <xf numFmtId="0" fontId="247" fillId="15" borderId="81" xfId="0" applyFont="1" applyFill="1" applyBorder="1" applyAlignment="1" applyProtection="1">
      <alignment horizontal="center" vertical="center"/>
      <protection hidden="1"/>
    </xf>
    <xf numFmtId="0" fontId="247" fillId="15" borderId="19" xfId="0" applyFont="1" applyFill="1" applyBorder="1" applyAlignment="1" applyProtection="1">
      <alignment horizontal="center" vertical="center"/>
      <protection hidden="1"/>
    </xf>
    <xf numFmtId="0" fontId="247" fillId="15" borderId="11" xfId="0" applyFont="1" applyFill="1" applyBorder="1" applyAlignment="1" applyProtection="1">
      <alignment horizontal="center" vertical="center"/>
      <protection hidden="1"/>
    </xf>
    <xf numFmtId="0" fontId="248" fillId="15" borderId="22" xfId="0" applyFont="1" applyFill="1" applyBorder="1" applyAlignment="1" applyProtection="1">
      <alignment horizontal="center" vertical="center" wrapText="1"/>
      <protection hidden="1"/>
    </xf>
    <xf numFmtId="0" fontId="249" fillId="15" borderId="22" xfId="0" applyFont="1" applyFill="1" applyBorder="1" applyAlignment="1" applyProtection="1">
      <alignment horizontal="center" vertical="center" wrapText="1"/>
      <protection hidden="1"/>
    </xf>
    <xf numFmtId="0" fontId="249" fillId="15" borderId="82" xfId="0" applyFont="1" applyFill="1" applyBorder="1" applyAlignment="1" applyProtection="1">
      <alignment horizontal="center" vertical="center" wrapText="1"/>
      <protection hidden="1"/>
    </xf>
    <xf numFmtId="0" fontId="252" fillId="15" borderId="22" xfId="0" applyFont="1" applyFill="1" applyBorder="1" applyAlignment="1" applyProtection="1">
      <alignment horizontal="center" vertical="center" wrapText="1"/>
      <protection hidden="1"/>
    </xf>
    <xf numFmtId="0" fontId="251" fillId="15" borderId="22" xfId="0" applyFont="1" applyFill="1" applyBorder="1" applyAlignment="1" applyProtection="1">
      <alignment horizontal="center" vertical="center" textRotation="90" wrapText="1"/>
      <protection hidden="1"/>
    </xf>
    <xf numFmtId="0" fontId="253" fillId="15" borderId="23" xfId="0" applyFont="1" applyFill="1" applyBorder="1" applyAlignment="1" applyProtection="1">
      <alignment horizontal="center" vertical="center" wrapText="1"/>
      <protection hidden="1"/>
    </xf>
    <xf numFmtId="0" fontId="253" fillId="15" borderId="27" xfId="0" applyFont="1" applyFill="1" applyBorder="1" applyAlignment="1" applyProtection="1">
      <alignment horizontal="center" vertical="center" wrapText="1"/>
      <protection hidden="1"/>
    </xf>
    <xf numFmtId="0" fontId="247" fillId="19" borderId="15" xfId="0" applyFont="1" applyFill="1" applyBorder="1" applyAlignment="1" applyProtection="1">
      <alignment horizontal="center" vertical="center"/>
      <protection hidden="1"/>
    </xf>
    <xf numFmtId="0" fontId="247" fillId="19" borderId="19" xfId="0" applyFont="1" applyFill="1" applyBorder="1" applyAlignment="1" applyProtection="1">
      <alignment horizontal="center" vertical="center"/>
      <protection hidden="1"/>
    </xf>
    <xf numFmtId="0" fontId="248" fillId="19" borderId="22" xfId="0" applyFont="1" applyFill="1" applyBorder="1" applyAlignment="1" applyProtection="1">
      <alignment horizontal="center" vertical="center" wrapText="1"/>
      <protection hidden="1"/>
    </xf>
    <xf numFmtId="0" fontId="249" fillId="19" borderId="22" xfId="0" applyFont="1" applyFill="1" applyBorder="1" applyAlignment="1" applyProtection="1">
      <alignment horizontal="center" vertical="center" wrapText="1"/>
      <protection hidden="1"/>
    </xf>
    <xf numFmtId="0" fontId="252" fillId="19" borderId="22" xfId="0" applyFont="1" applyFill="1" applyBorder="1" applyAlignment="1" applyProtection="1">
      <alignment horizontal="center" vertical="center" wrapText="1"/>
      <protection hidden="1"/>
    </xf>
    <xf numFmtId="0" fontId="251" fillId="19" borderId="22" xfId="0" applyFont="1" applyFill="1" applyBorder="1" applyAlignment="1" applyProtection="1">
      <alignment horizontal="center" vertical="center" textRotation="90" wrapText="1"/>
      <protection hidden="1"/>
    </xf>
    <xf numFmtId="0" fontId="253" fillId="19" borderId="23" xfId="0" applyFont="1" applyFill="1" applyBorder="1" applyAlignment="1" applyProtection="1">
      <alignment horizontal="center" vertical="center" wrapText="1"/>
      <protection hidden="1"/>
    </xf>
    <xf numFmtId="0" fontId="253" fillId="19" borderId="27" xfId="0" applyFont="1" applyFill="1" applyBorder="1" applyAlignment="1" applyProtection="1">
      <alignment horizontal="center" vertical="center" wrapText="1"/>
      <protection hidden="1"/>
    </xf>
    <xf numFmtId="0" fontId="247" fillId="21" borderId="15" xfId="0" applyFont="1" applyFill="1" applyBorder="1" applyAlignment="1" applyProtection="1">
      <alignment horizontal="center" vertical="center"/>
      <protection hidden="1"/>
    </xf>
    <xf numFmtId="0" fontId="247" fillId="21" borderId="19" xfId="0" applyFont="1" applyFill="1" applyBorder="1" applyAlignment="1" applyProtection="1">
      <alignment horizontal="center" vertical="center"/>
      <protection hidden="1"/>
    </xf>
    <xf numFmtId="0" fontId="248" fillId="21" borderId="22" xfId="0" applyFont="1" applyFill="1" applyBorder="1" applyAlignment="1" applyProtection="1">
      <alignment horizontal="center" vertical="center" wrapText="1"/>
      <protection hidden="1"/>
    </xf>
    <xf numFmtId="0" fontId="249" fillId="21" borderId="22" xfId="0" applyFont="1" applyFill="1" applyBorder="1" applyAlignment="1" applyProtection="1">
      <alignment horizontal="center" vertical="center" wrapText="1"/>
      <protection hidden="1"/>
    </xf>
    <xf numFmtId="0" fontId="252" fillId="21" borderId="22" xfId="0" applyFont="1" applyFill="1" applyBorder="1" applyAlignment="1" applyProtection="1">
      <alignment horizontal="center" vertical="center" wrapText="1"/>
      <protection hidden="1"/>
    </xf>
    <xf numFmtId="0" fontId="253" fillId="21" borderId="23" xfId="0" applyFont="1" applyFill="1" applyBorder="1" applyAlignment="1" applyProtection="1">
      <alignment horizontal="center" vertical="center" wrapText="1"/>
      <protection hidden="1"/>
    </xf>
    <xf numFmtId="0" fontId="253" fillId="21" borderId="27" xfId="0" applyFont="1" applyFill="1" applyBorder="1" applyAlignment="1" applyProtection="1">
      <alignment horizontal="center" vertical="center" wrapText="1"/>
      <protection hidden="1"/>
    </xf>
    <xf numFmtId="0" fontId="29" fillId="14" borderId="22" xfId="0" applyFont="1" applyFill="1" applyBorder="1" applyAlignment="1" applyProtection="1">
      <alignment horizontal="center" vertical="center" wrapText="1"/>
      <protection hidden="1"/>
    </xf>
    <xf numFmtId="0" fontId="29" fillId="14" borderId="23" xfId="0" applyFont="1" applyFill="1" applyBorder="1" applyAlignment="1" applyProtection="1">
      <alignment horizontal="center" vertical="center" wrapText="1"/>
      <protection hidden="1"/>
    </xf>
    <xf numFmtId="0" fontId="251" fillId="21" borderId="22" xfId="0" applyFont="1" applyFill="1" applyBorder="1" applyAlignment="1" applyProtection="1">
      <alignment horizontal="center" vertical="center" textRotation="90" wrapText="1"/>
      <protection hidden="1"/>
    </xf>
    <xf numFmtId="0" fontId="302" fillId="15" borderId="22" xfId="0" applyFont="1" applyFill="1" applyBorder="1" applyAlignment="1" applyProtection="1">
      <alignment horizontal="center" vertical="center" textRotation="90" wrapText="1"/>
      <protection hidden="1"/>
    </xf>
    <xf numFmtId="0" fontId="252" fillId="17" borderId="22" xfId="0" applyFont="1" applyFill="1" applyBorder="1" applyAlignment="1" applyProtection="1">
      <alignment horizontal="center" vertical="center" wrapText="1"/>
      <protection hidden="1"/>
    </xf>
    <xf numFmtId="0" fontId="251" fillId="17" borderId="22" xfId="0" applyFont="1" applyFill="1" applyBorder="1" applyAlignment="1" applyProtection="1">
      <alignment horizontal="center" vertical="center" textRotation="90" wrapText="1"/>
      <protection hidden="1"/>
    </xf>
    <xf numFmtId="0" fontId="29" fillId="14" borderId="22" xfId="0" applyFont="1" applyFill="1" applyBorder="1" applyAlignment="1" applyProtection="1">
      <alignment horizontal="center" vertical="center" textRotation="90" wrapText="1"/>
      <protection hidden="1"/>
    </xf>
    <xf numFmtId="0" fontId="29" fillId="14" borderId="23" xfId="0" applyFont="1" applyFill="1" applyBorder="1" applyAlignment="1" applyProtection="1">
      <alignment horizontal="center" vertical="center" textRotation="90" wrapText="1"/>
      <protection hidden="1"/>
    </xf>
    <xf numFmtId="0" fontId="253" fillId="17" borderId="23" xfId="0" applyFont="1" applyFill="1" applyBorder="1" applyAlignment="1" applyProtection="1">
      <alignment horizontal="center" vertical="center" wrapText="1"/>
      <protection hidden="1"/>
    </xf>
    <xf numFmtId="0" fontId="253" fillId="17" borderId="27" xfId="0" applyFont="1" applyFill="1" applyBorder="1" applyAlignment="1" applyProtection="1">
      <alignment horizontal="center" vertical="center" wrapText="1"/>
      <protection hidden="1"/>
    </xf>
    <xf numFmtId="0" fontId="246" fillId="14" borderId="22" xfId="0" applyFont="1" applyFill="1" applyBorder="1" applyAlignment="1" applyProtection="1">
      <alignment horizontal="center" vertical="center"/>
      <protection hidden="1"/>
    </xf>
    <xf numFmtId="0" fontId="245" fillId="14" borderId="11" xfId="0" applyFont="1" applyFill="1" applyBorder="1" applyAlignment="1" applyProtection="1">
      <alignment horizontal="center" vertical="center" wrapText="1"/>
      <protection hidden="1"/>
    </xf>
    <xf numFmtId="0" fontId="245" fillId="14" borderId="12" xfId="0" applyFont="1" applyFill="1" applyBorder="1" applyAlignment="1" applyProtection="1">
      <alignment horizontal="center" vertical="center" wrapText="1"/>
      <protection hidden="1"/>
    </xf>
    <xf numFmtId="0" fontId="245" fillId="14" borderId="13" xfId="0" applyFont="1" applyFill="1" applyBorder="1" applyAlignment="1" applyProtection="1">
      <alignment horizontal="center" vertical="center" wrapText="1"/>
      <protection hidden="1"/>
    </xf>
    <xf numFmtId="0" fontId="245" fillId="14" borderId="16" xfId="0" applyFont="1" applyFill="1" applyBorder="1" applyAlignment="1" applyProtection="1">
      <alignment horizontal="center" vertical="center" wrapText="1"/>
      <protection hidden="1"/>
    </xf>
    <xf numFmtId="0" fontId="245" fillId="14" borderId="17" xfId="0" applyFont="1" applyFill="1" applyBorder="1" applyAlignment="1" applyProtection="1">
      <alignment horizontal="center" vertical="center" wrapText="1"/>
      <protection hidden="1"/>
    </xf>
    <xf numFmtId="0" fontId="245" fillId="14" borderId="18" xfId="0" applyFont="1" applyFill="1" applyBorder="1" applyAlignment="1" applyProtection="1">
      <alignment horizontal="center" vertical="center" wrapText="1"/>
      <protection hidden="1"/>
    </xf>
    <xf numFmtId="0" fontId="26" fillId="14" borderId="11" xfId="0" applyFont="1" applyFill="1" applyBorder="1" applyAlignment="1" applyProtection="1">
      <alignment horizontal="center" vertical="center"/>
      <protection hidden="1"/>
    </xf>
    <xf numFmtId="0" fontId="26" fillId="14" borderId="13" xfId="0" applyFont="1" applyFill="1" applyBorder="1" applyAlignment="1" applyProtection="1">
      <alignment horizontal="center" vertical="center"/>
      <protection hidden="1"/>
    </xf>
    <xf numFmtId="0" fontId="26" fillId="14" borderId="20" xfId="0" applyFont="1" applyFill="1" applyBorder="1" applyAlignment="1" applyProtection="1">
      <alignment horizontal="center" vertical="center"/>
      <protection hidden="1"/>
    </xf>
    <xf numFmtId="0" fontId="26" fillId="14" borderId="21" xfId="0" applyFont="1" applyFill="1" applyBorder="1" applyAlignment="1" applyProtection="1">
      <alignment horizontal="center" vertical="center"/>
      <protection hidden="1"/>
    </xf>
    <xf numFmtId="0" fontId="247" fillId="17" borderId="15" xfId="0" applyFont="1" applyFill="1" applyBorder="1" applyAlignment="1" applyProtection="1">
      <alignment horizontal="center" vertical="center"/>
      <protection hidden="1"/>
    </xf>
    <xf numFmtId="0" fontId="247" fillId="17" borderId="19" xfId="0" applyFont="1" applyFill="1" applyBorder="1" applyAlignment="1" applyProtection="1">
      <alignment horizontal="center" vertical="center"/>
      <protection hidden="1"/>
    </xf>
    <xf numFmtId="0" fontId="248" fillId="17" borderId="22" xfId="0" applyFont="1" applyFill="1" applyBorder="1" applyAlignment="1" applyProtection="1">
      <alignment horizontal="center" vertical="center" wrapText="1"/>
      <protection hidden="1"/>
    </xf>
    <xf numFmtId="0" fontId="249" fillId="17" borderId="22" xfId="0" applyFont="1" applyFill="1" applyBorder="1" applyAlignment="1" applyProtection="1">
      <alignment horizontal="center" vertical="center" wrapText="1"/>
      <protection hidden="1"/>
    </xf>
    <xf numFmtId="0" fontId="267" fillId="0" borderId="28" xfId="0" applyFont="1" applyFill="1" applyBorder="1" applyAlignment="1" applyProtection="1">
      <alignment horizontal="center" vertical="center" wrapText="1"/>
      <protection hidden="1"/>
    </xf>
    <xf numFmtId="0" fontId="257" fillId="0" borderId="28" xfId="0" applyFont="1" applyFill="1" applyBorder="1" applyAlignment="1" applyProtection="1">
      <alignment horizontal="center" vertical="center" wrapText="1"/>
      <protection hidden="1"/>
    </xf>
    <xf numFmtId="0" fontId="25" fillId="20" borderId="28" xfId="0" applyFont="1" applyFill="1" applyBorder="1" applyAlignment="1" applyProtection="1">
      <alignment horizontal="center" vertical="center" textRotation="90" wrapText="1"/>
      <protection hidden="1"/>
    </xf>
    <xf numFmtId="0" fontId="45" fillId="20" borderId="28" xfId="0" applyFont="1" applyFill="1" applyBorder="1" applyAlignment="1" applyProtection="1">
      <alignment horizontal="center" vertical="center" textRotation="90" wrapText="1"/>
      <protection hidden="1"/>
    </xf>
    <xf numFmtId="0" fontId="69" fillId="23" borderId="28" xfId="0" applyFont="1" applyFill="1" applyBorder="1" applyAlignment="1" applyProtection="1">
      <alignment horizontal="center" vertical="center" wrapText="1"/>
      <protection hidden="1"/>
    </xf>
    <xf numFmtId="0" fontId="69" fillId="24" borderId="28" xfId="0" applyFont="1" applyFill="1" applyBorder="1" applyAlignment="1" applyProtection="1">
      <alignment horizontal="center" vertical="center" wrapText="1"/>
      <protection hidden="1"/>
    </xf>
    <xf numFmtId="0" fontId="266" fillId="23" borderId="28" xfId="0" applyFont="1" applyFill="1" applyBorder="1" applyAlignment="1" applyProtection="1">
      <alignment horizontal="center" vertical="center" wrapText="1"/>
      <protection hidden="1"/>
    </xf>
    <xf numFmtId="0" fontId="78" fillId="24" borderId="28" xfId="0" applyFont="1" applyFill="1" applyBorder="1" applyAlignment="1" applyProtection="1">
      <alignment horizontal="center" wrapText="1"/>
      <protection hidden="1"/>
    </xf>
    <xf numFmtId="0" fontId="77" fillId="23" borderId="28" xfId="0" applyFont="1" applyFill="1" applyBorder="1" applyAlignment="1" applyProtection="1">
      <alignment horizontal="center" vertical="center" wrapText="1"/>
      <protection hidden="1"/>
    </xf>
    <xf numFmtId="0" fontId="77" fillId="23" borderId="28" xfId="0" applyNumberFormat="1" applyFont="1" applyFill="1" applyBorder="1" applyAlignment="1" applyProtection="1">
      <alignment horizontal="center" vertical="center" wrapText="1"/>
      <protection hidden="1"/>
    </xf>
    <xf numFmtId="0" fontId="30" fillId="23" borderId="28" xfId="0" applyFont="1" applyFill="1" applyBorder="1" applyAlignment="1" applyProtection="1">
      <alignment horizontal="center" vertical="center" wrapText="1"/>
      <protection hidden="1"/>
    </xf>
    <xf numFmtId="0" fontId="78" fillId="23" borderId="28" xfId="0" applyFont="1" applyFill="1" applyBorder="1" applyAlignment="1" applyProtection="1">
      <alignment horizontal="center" wrapText="1"/>
      <protection hidden="1"/>
    </xf>
    <xf numFmtId="0" fontId="30" fillId="24" borderId="28" xfId="0" applyFont="1" applyFill="1" applyBorder="1" applyAlignment="1" applyProtection="1">
      <alignment horizontal="center" vertical="center" wrapText="1"/>
      <protection hidden="1"/>
    </xf>
    <xf numFmtId="0" fontId="75" fillId="23" borderId="28" xfId="0" applyFont="1" applyFill="1" applyBorder="1" applyAlignment="1" applyProtection="1">
      <alignment horizontal="center" vertical="center" wrapText="1"/>
      <protection hidden="1"/>
    </xf>
    <xf numFmtId="0" fontId="76" fillId="23" borderId="28" xfId="0" applyNumberFormat="1" applyFont="1" applyFill="1" applyBorder="1" applyAlignment="1" applyProtection="1">
      <alignment horizontal="center" vertical="center" wrapText="1"/>
      <protection hidden="1"/>
    </xf>
    <xf numFmtId="0" fontId="64" fillId="8" borderId="36" xfId="0" applyFont="1" applyFill="1" applyBorder="1" applyAlignment="1" applyProtection="1">
      <alignment horizontal="center" vertical="center" wrapText="1"/>
      <protection hidden="1"/>
    </xf>
    <xf numFmtId="0" fontId="64" fillId="8" borderId="40" xfId="0" applyFont="1" applyFill="1" applyBorder="1" applyAlignment="1" applyProtection="1">
      <alignment horizontal="center" vertical="center" wrapText="1"/>
      <protection hidden="1"/>
    </xf>
    <xf numFmtId="0" fontId="64" fillId="8" borderId="30" xfId="0" applyFont="1" applyFill="1" applyBorder="1" applyAlignment="1" applyProtection="1">
      <alignment horizontal="center" vertical="center" wrapText="1"/>
      <protection hidden="1"/>
    </xf>
    <xf numFmtId="0" fontId="64" fillId="8" borderId="37" xfId="0" applyFont="1" applyFill="1" applyBorder="1" applyAlignment="1" applyProtection="1">
      <alignment horizontal="center" vertical="center" wrapText="1"/>
      <protection hidden="1"/>
    </xf>
    <xf numFmtId="0" fontId="259" fillId="0" borderId="32" xfId="0" applyFont="1" applyFill="1" applyBorder="1" applyAlignment="1" applyProtection="1">
      <alignment horizontal="center" vertical="center" textRotation="90" wrapText="1"/>
      <protection hidden="1"/>
    </xf>
    <xf numFmtId="0" fontId="259" fillId="0" borderId="38" xfId="0" applyFont="1" applyFill="1" applyBorder="1" applyAlignment="1" applyProtection="1">
      <alignment horizontal="center" vertical="center" textRotation="90" wrapText="1"/>
      <protection hidden="1"/>
    </xf>
    <xf numFmtId="0" fontId="54" fillId="0" borderId="28" xfId="0" applyFont="1" applyFill="1" applyBorder="1" applyAlignment="1" applyProtection="1">
      <alignment horizontal="center" vertical="center" textRotation="90" wrapText="1"/>
      <protection hidden="1"/>
    </xf>
    <xf numFmtId="0" fontId="115" fillId="0" borderId="32" xfId="0" applyFont="1" applyFill="1" applyBorder="1" applyAlignment="1" applyProtection="1">
      <alignment horizontal="center" vertical="center" textRotation="90" wrapText="1"/>
      <protection hidden="1"/>
    </xf>
    <xf numFmtId="0" fontId="115" fillId="0" borderId="38" xfId="0" applyFont="1" applyFill="1" applyBorder="1" applyAlignment="1" applyProtection="1">
      <alignment horizontal="center" vertical="center" textRotation="90" wrapText="1"/>
      <protection hidden="1"/>
    </xf>
    <xf numFmtId="0" fontId="90" fillId="0" borderId="28" xfId="0" applyFont="1" applyFill="1" applyBorder="1" applyAlignment="1" applyProtection="1">
      <alignment horizontal="center" vertical="center" textRotation="90" wrapText="1"/>
      <protection hidden="1"/>
    </xf>
    <xf numFmtId="0" fontId="80" fillId="0" borderId="28" xfId="0" applyFont="1" applyFill="1" applyBorder="1" applyAlignment="1" applyProtection="1">
      <alignment horizontal="center" vertical="center" textRotation="90" wrapText="1"/>
      <protection hidden="1"/>
    </xf>
    <xf numFmtId="0" fontId="30" fillId="0" borderId="28" xfId="0" applyFont="1" applyFill="1" applyBorder="1" applyAlignment="1" applyProtection="1">
      <alignment horizontal="center" vertical="center" textRotation="90" wrapText="1"/>
      <protection hidden="1"/>
    </xf>
    <xf numFmtId="0" fontId="25" fillId="12" borderId="28" xfId="0" applyFont="1" applyFill="1" applyBorder="1" applyAlignment="1" applyProtection="1">
      <alignment horizontal="center" vertical="center" textRotation="90" wrapText="1"/>
      <protection hidden="1"/>
    </xf>
    <xf numFmtId="0" fontId="25" fillId="20" borderId="28" xfId="0" applyFont="1" applyFill="1" applyBorder="1" applyAlignment="1" applyProtection="1">
      <alignment horizontal="center" vertical="center" wrapText="1"/>
      <protection hidden="1"/>
    </xf>
    <xf numFmtId="0" fontId="51" fillId="20" borderId="28" xfId="0" applyFont="1" applyFill="1" applyBorder="1" applyAlignment="1" applyProtection="1">
      <alignment horizontal="center" vertical="center" wrapText="1"/>
      <protection hidden="1"/>
    </xf>
    <xf numFmtId="0" fontId="262" fillId="0" borderId="28" xfId="0" applyFont="1" applyFill="1" applyBorder="1" applyAlignment="1" applyProtection="1">
      <alignment horizontal="center" vertical="center" wrapText="1"/>
      <protection hidden="1"/>
    </xf>
    <xf numFmtId="0" fontId="22" fillId="0" borderId="28" xfId="0" applyFont="1" applyFill="1" applyBorder="1" applyAlignment="1" applyProtection="1">
      <alignment horizontal="center" vertical="center" wrapText="1"/>
      <protection hidden="1"/>
    </xf>
    <xf numFmtId="0" fontId="18" fillId="0" borderId="28" xfId="1" applyFill="1" applyBorder="1" applyAlignment="1" applyProtection="1">
      <alignment horizontal="center" vertical="center" wrapText="1"/>
      <protection hidden="1"/>
    </xf>
    <xf numFmtId="0" fontId="256" fillId="0" borderId="28" xfId="0" applyFont="1" applyFill="1" applyBorder="1" applyAlignment="1" applyProtection="1">
      <alignment horizontal="left" vertical="center" wrapText="1"/>
      <protection hidden="1"/>
    </xf>
    <xf numFmtId="0" fontId="65" fillId="0" borderId="36" xfId="0" applyFont="1" applyFill="1" applyBorder="1" applyAlignment="1" applyProtection="1">
      <alignment horizontal="center" vertical="center" wrapText="1"/>
      <protection hidden="1"/>
    </xf>
    <xf numFmtId="0" fontId="65" fillId="0" borderId="37" xfId="0" applyFont="1" applyFill="1" applyBorder="1" applyAlignment="1" applyProtection="1">
      <alignment horizontal="center" vertical="center" wrapText="1"/>
      <protection hidden="1"/>
    </xf>
    <xf numFmtId="0" fontId="257" fillId="0" borderId="32" xfId="0" applyFont="1" applyFill="1" applyBorder="1" applyAlignment="1" applyProtection="1">
      <alignment horizontal="center" wrapText="1"/>
      <protection hidden="1"/>
    </xf>
    <xf numFmtId="0" fontId="257" fillId="0" borderId="38" xfId="0" applyFont="1" applyFill="1" applyBorder="1" applyAlignment="1" applyProtection="1">
      <alignment horizontal="center" wrapText="1"/>
      <protection hidden="1"/>
    </xf>
    <xf numFmtId="0" fontId="262" fillId="0" borderId="28" xfId="0" applyFont="1" applyFill="1" applyBorder="1" applyAlignment="1" applyProtection="1">
      <alignment horizontal="right" vertical="center" wrapText="1"/>
      <protection hidden="1"/>
    </xf>
    <xf numFmtId="0" fontId="265" fillId="0" borderId="28" xfId="0" applyFont="1" applyBorder="1" applyProtection="1">
      <protection hidden="1"/>
    </xf>
    <xf numFmtId="2" fontId="69" fillId="23" borderId="28" xfId="0" applyNumberFormat="1" applyFont="1" applyFill="1" applyBorder="1" applyAlignment="1" applyProtection="1">
      <alignment horizontal="center" vertical="center" wrapText="1"/>
      <protection hidden="1"/>
    </xf>
    <xf numFmtId="2" fontId="69" fillId="24" borderId="28" xfId="0" applyNumberFormat="1" applyFont="1" applyFill="1" applyBorder="1" applyAlignment="1" applyProtection="1">
      <alignment horizontal="center" vertical="center" wrapText="1"/>
      <protection hidden="1"/>
    </xf>
    <xf numFmtId="0" fontId="264" fillId="0" borderId="28" xfId="0" applyFont="1" applyFill="1" applyBorder="1" applyAlignment="1" applyProtection="1">
      <alignment horizontal="left" vertical="center" wrapText="1"/>
      <protection hidden="1"/>
    </xf>
    <xf numFmtId="0" fontId="257" fillId="0" borderId="32" xfId="0" applyFont="1" applyFill="1" applyBorder="1" applyAlignment="1" applyProtection="1">
      <alignment horizontal="center" vertical="center" wrapText="1"/>
      <protection hidden="1"/>
    </xf>
    <xf numFmtId="0" fontId="257" fillId="0" borderId="38" xfId="0" applyFont="1" applyFill="1" applyBorder="1" applyAlignment="1" applyProtection="1">
      <alignment horizontal="center" vertical="center" wrapText="1"/>
      <protection hidden="1"/>
    </xf>
    <xf numFmtId="0" fontId="22" fillId="0" borderId="32" xfId="0" applyFont="1" applyFill="1" applyBorder="1" applyAlignment="1" applyProtection="1">
      <alignment horizontal="center" vertical="center" wrapText="1"/>
      <protection hidden="1"/>
    </xf>
    <xf numFmtId="0" fontId="22" fillId="0" borderId="39" xfId="0" applyFont="1" applyFill="1" applyBorder="1" applyAlignment="1" applyProtection="1">
      <alignment horizontal="center" vertical="center" wrapText="1"/>
      <protection hidden="1"/>
    </xf>
    <xf numFmtId="0" fontId="22" fillId="0" borderId="38" xfId="0" applyFont="1" applyFill="1" applyBorder="1" applyAlignment="1" applyProtection="1">
      <alignment horizontal="center" vertical="center" wrapText="1"/>
      <protection hidden="1"/>
    </xf>
    <xf numFmtId="0" fontId="25" fillId="0" borderId="28" xfId="0" applyFont="1" applyFill="1" applyBorder="1" applyAlignment="1" applyProtection="1">
      <alignment horizontal="center" vertical="center" textRotation="90" wrapText="1"/>
      <protection hidden="1"/>
    </xf>
    <xf numFmtId="0" fontId="30" fillId="21" borderId="28" xfId="0" applyFont="1" applyFill="1" applyBorder="1" applyAlignment="1" applyProtection="1">
      <alignment horizontal="center" vertical="center" textRotation="90" wrapText="1"/>
      <protection hidden="1"/>
    </xf>
    <xf numFmtId="0" fontId="30" fillId="0" borderId="32" xfId="0" applyFont="1" applyFill="1" applyBorder="1" applyAlignment="1" applyProtection="1">
      <alignment horizontal="center" vertical="center" wrapText="1"/>
      <protection hidden="1"/>
    </xf>
    <xf numFmtId="0" fontId="30" fillId="0" borderId="39" xfId="0"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0" fontId="30" fillId="0" borderId="28" xfId="0" applyFont="1" applyFill="1" applyBorder="1" applyAlignment="1" applyProtection="1">
      <alignment horizontal="center" vertical="center" wrapText="1"/>
      <protection hidden="1"/>
    </xf>
    <xf numFmtId="0" fontId="99" fillId="0" borderId="28" xfId="0" applyFont="1" applyFill="1" applyBorder="1" applyAlignment="1" applyProtection="1">
      <alignment horizontal="center" vertical="center" textRotation="90" wrapText="1"/>
      <protection hidden="1"/>
    </xf>
    <xf numFmtId="0" fontId="51" fillId="0" borderId="28" xfId="0" applyFont="1" applyFill="1" applyBorder="1" applyAlignment="1" applyProtection="1">
      <alignment horizontal="center" vertical="center" textRotation="90" wrapText="1"/>
      <protection hidden="1"/>
    </xf>
    <xf numFmtId="0" fontId="53" fillId="23" borderId="28" xfId="0" applyFont="1" applyFill="1" applyBorder="1" applyAlignment="1" applyProtection="1">
      <alignment horizontal="center" vertical="center" wrapText="1"/>
      <protection hidden="1"/>
    </xf>
    <xf numFmtId="0" fontId="53" fillId="24" borderId="28" xfId="0" applyFont="1" applyFill="1" applyBorder="1" applyAlignment="1" applyProtection="1">
      <alignment horizontal="center" vertical="center" wrapText="1"/>
      <protection hidden="1"/>
    </xf>
    <xf numFmtId="0" fontId="80" fillId="0" borderId="28" xfId="0" applyFont="1" applyFill="1" applyBorder="1" applyAlignment="1" applyProtection="1">
      <alignment horizontal="center" vertical="center" wrapText="1"/>
      <protection hidden="1"/>
    </xf>
    <xf numFmtId="0" fontId="256" fillId="23" borderId="28" xfId="0" applyFont="1" applyFill="1" applyBorder="1" applyAlignment="1" applyProtection="1">
      <alignment horizontal="center" vertical="center" wrapText="1"/>
      <protection hidden="1"/>
    </xf>
    <xf numFmtId="0" fontId="256" fillId="24" borderId="28" xfId="0" applyFont="1" applyFill="1" applyBorder="1" applyAlignment="1" applyProtection="1">
      <alignment horizontal="center" vertical="center" wrapText="1"/>
      <protection hidden="1"/>
    </xf>
    <xf numFmtId="0" fontId="30" fillId="24" borderId="32" xfId="0" applyFont="1" applyFill="1" applyBorder="1" applyAlignment="1" applyProtection="1">
      <alignment horizontal="center" vertical="center" wrapText="1"/>
      <protection hidden="1"/>
    </xf>
    <xf numFmtId="0" fontId="30" fillId="24" borderId="38" xfId="0" applyFont="1" applyFill="1" applyBorder="1" applyAlignment="1" applyProtection="1">
      <alignment horizontal="center" vertical="center" wrapText="1"/>
      <protection hidden="1"/>
    </xf>
    <xf numFmtId="0" fontId="45" fillId="20" borderId="36" xfId="0" applyFont="1" applyFill="1" applyBorder="1" applyAlignment="1" applyProtection="1">
      <alignment horizontal="center" vertical="center" textRotation="90" wrapText="1"/>
      <protection hidden="1"/>
    </xf>
    <xf numFmtId="0" fontId="54" fillId="0" borderId="28" xfId="0" applyFont="1" applyFill="1" applyBorder="1" applyAlignment="1" applyProtection="1">
      <alignment horizontal="center" vertical="center" wrapText="1"/>
      <protection hidden="1"/>
    </xf>
    <xf numFmtId="0" fontId="25" fillId="11" borderId="29" xfId="0" applyFont="1" applyFill="1" applyBorder="1" applyAlignment="1" applyProtection="1">
      <alignment horizontal="center" vertical="center" wrapText="1"/>
      <protection hidden="1"/>
    </xf>
    <xf numFmtId="0" fontId="25" fillId="11" borderId="30" xfId="0" applyFont="1" applyFill="1" applyBorder="1" applyAlignment="1" applyProtection="1">
      <alignment horizontal="center" vertical="center" wrapText="1"/>
      <protection hidden="1"/>
    </xf>
    <xf numFmtId="0" fontId="25" fillId="11" borderId="31" xfId="0" applyFont="1" applyFill="1" applyBorder="1" applyAlignment="1" applyProtection="1">
      <alignment horizontal="center" vertical="center" wrapText="1"/>
      <protection hidden="1"/>
    </xf>
    <xf numFmtId="0" fontId="25" fillId="11" borderId="43" xfId="0" applyFont="1" applyFill="1" applyBorder="1" applyAlignment="1" applyProtection="1">
      <alignment horizontal="center" vertical="center" wrapText="1"/>
      <protection hidden="1"/>
    </xf>
    <xf numFmtId="0" fontId="25" fillId="11" borderId="0" xfId="0" applyFont="1" applyFill="1" applyBorder="1" applyAlignment="1" applyProtection="1">
      <alignment horizontal="center" vertical="center" wrapText="1"/>
      <protection hidden="1"/>
    </xf>
    <xf numFmtId="0" fontId="25" fillId="11" borderId="44" xfId="0" applyFont="1" applyFill="1" applyBorder="1" applyAlignment="1" applyProtection="1">
      <alignment horizontal="center" vertical="center" wrapText="1"/>
      <protection hidden="1"/>
    </xf>
    <xf numFmtId="0" fontId="25" fillId="11" borderId="33" xfId="0" applyFont="1" applyFill="1" applyBorder="1" applyAlignment="1" applyProtection="1">
      <alignment horizontal="center" vertical="center" wrapText="1"/>
      <protection hidden="1"/>
    </xf>
    <xf numFmtId="0" fontId="25" fillId="11" borderId="34" xfId="0" applyFont="1" applyFill="1" applyBorder="1" applyAlignment="1" applyProtection="1">
      <alignment horizontal="center" vertical="center" wrapText="1"/>
      <protection hidden="1"/>
    </xf>
    <xf numFmtId="0" fontId="25" fillId="11" borderId="35" xfId="0" applyFont="1" applyFill="1" applyBorder="1" applyAlignment="1" applyProtection="1">
      <alignment horizontal="center" vertical="center" wrapText="1"/>
      <protection hidden="1"/>
    </xf>
    <xf numFmtId="0" fontId="32" fillId="18" borderId="31" xfId="0" applyFont="1" applyFill="1" applyBorder="1" applyAlignment="1" applyProtection="1">
      <alignment horizontal="center" vertical="center" wrapText="1"/>
      <protection hidden="1"/>
    </xf>
    <xf numFmtId="0" fontId="32" fillId="18" borderId="35" xfId="0" applyFont="1" applyFill="1" applyBorder="1" applyAlignment="1" applyProtection="1">
      <alignment horizontal="center" vertical="center" wrapText="1"/>
      <protection hidden="1"/>
    </xf>
    <xf numFmtId="0" fontId="101" fillId="0" borderId="28" xfId="0" applyFont="1" applyFill="1" applyBorder="1" applyAlignment="1" applyProtection="1">
      <alignment horizontal="center" vertical="center" textRotation="90" wrapText="1"/>
      <protection hidden="1"/>
    </xf>
    <xf numFmtId="0" fontId="254" fillId="0" borderId="28" xfId="0" applyFont="1" applyFill="1" applyBorder="1" applyAlignment="1" applyProtection="1">
      <alignment horizontal="left" vertical="center" wrapText="1"/>
      <protection hidden="1"/>
    </xf>
    <xf numFmtId="0" fontId="255" fillId="0" borderId="28" xfId="0" applyFont="1" applyFill="1" applyBorder="1" applyAlignment="1" applyProtection="1">
      <alignment horizontal="center" wrapText="1"/>
      <protection hidden="1"/>
    </xf>
    <xf numFmtId="0" fontId="101" fillId="0" borderId="28" xfId="0" applyFont="1" applyFill="1" applyBorder="1" applyAlignment="1" applyProtection="1">
      <alignment horizontal="center" vertical="center" wrapText="1"/>
      <protection hidden="1"/>
    </xf>
    <xf numFmtId="0" fontId="27" fillId="0" borderId="36" xfId="0" applyFont="1" applyFill="1" applyBorder="1" applyAlignment="1" applyProtection="1">
      <alignment horizontal="center" wrapText="1"/>
      <protection hidden="1"/>
    </xf>
    <xf numFmtId="0" fontId="27" fillId="0" borderId="40" xfId="0" applyFont="1" applyFill="1" applyBorder="1" applyAlignment="1" applyProtection="1">
      <alignment horizontal="center" wrapText="1"/>
      <protection hidden="1"/>
    </xf>
    <xf numFmtId="0" fontId="27" fillId="0" borderId="37" xfId="0" applyFont="1" applyFill="1" applyBorder="1" applyAlignment="1" applyProtection="1">
      <alignment horizontal="center" wrapText="1"/>
      <protection hidden="1"/>
    </xf>
    <xf numFmtId="0" fontId="112" fillId="0" borderId="28" xfId="0" applyFont="1" applyFill="1" applyBorder="1" applyAlignment="1" applyProtection="1">
      <alignment horizontal="center" vertical="center" wrapText="1"/>
      <protection hidden="1"/>
    </xf>
    <xf numFmtId="0" fontId="176" fillId="22" borderId="29" xfId="1" applyFont="1" applyFill="1" applyBorder="1" applyAlignment="1" applyProtection="1">
      <alignment horizontal="center" vertical="center" wrapText="1"/>
      <protection hidden="1"/>
    </xf>
    <xf numFmtId="0" fontId="176" fillId="22" borderId="30" xfId="1" applyFont="1" applyFill="1" applyBorder="1" applyAlignment="1" applyProtection="1">
      <alignment horizontal="center" vertical="center" wrapText="1"/>
      <protection hidden="1"/>
    </xf>
    <xf numFmtId="0" fontId="176" fillId="22" borderId="31" xfId="1" applyFont="1" applyFill="1" applyBorder="1" applyAlignment="1" applyProtection="1">
      <alignment horizontal="center" vertical="center" wrapText="1"/>
      <protection hidden="1"/>
    </xf>
    <xf numFmtId="0" fontId="176" fillId="22" borderId="33" xfId="1" applyFont="1" applyFill="1" applyBorder="1" applyAlignment="1" applyProtection="1">
      <alignment horizontal="center" vertical="center" wrapText="1"/>
      <protection hidden="1"/>
    </xf>
    <xf numFmtId="0" fontId="176" fillId="22" borderId="34" xfId="1" applyFont="1" applyFill="1" applyBorder="1" applyAlignment="1" applyProtection="1">
      <alignment horizontal="center" vertical="center" wrapText="1"/>
      <protection hidden="1"/>
    </xf>
    <xf numFmtId="0" fontId="176" fillId="22" borderId="35" xfId="1" applyFont="1" applyFill="1" applyBorder="1" applyAlignment="1" applyProtection="1">
      <alignment horizontal="center" vertical="center" wrapText="1"/>
      <protection hidden="1"/>
    </xf>
    <xf numFmtId="0" fontId="263" fillId="0" borderId="28" xfId="0" applyFont="1" applyFill="1" applyBorder="1" applyAlignment="1" applyProtection="1">
      <alignment horizontal="center" vertical="center" wrapText="1"/>
      <protection hidden="1"/>
    </xf>
    <xf numFmtId="0" fontId="254" fillId="0" borderId="29" xfId="0" applyFont="1" applyFill="1" applyBorder="1" applyAlignment="1" applyProtection="1">
      <alignment horizontal="center" vertical="center" wrapText="1"/>
      <protection hidden="1"/>
    </xf>
    <xf numFmtId="0" fontId="254" fillId="0" borderId="30" xfId="0" applyFont="1" applyFill="1" applyBorder="1" applyAlignment="1" applyProtection="1">
      <alignment horizontal="center" vertical="center" wrapText="1"/>
      <protection hidden="1"/>
    </xf>
    <xf numFmtId="0" fontId="254" fillId="0" borderId="31" xfId="0" applyFont="1" applyFill="1" applyBorder="1" applyAlignment="1" applyProtection="1">
      <alignment horizontal="center" vertical="center" wrapText="1"/>
      <protection hidden="1"/>
    </xf>
    <xf numFmtId="0" fontId="254" fillId="0" borderId="33" xfId="0" applyFont="1" applyFill="1" applyBorder="1" applyAlignment="1" applyProtection="1">
      <alignment horizontal="center" vertical="center" wrapText="1"/>
      <protection hidden="1"/>
    </xf>
    <xf numFmtId="0" fontId="254" fillId="0" borderId="34" xfId="0" applyFont="1" applyFill="1" applyBorder="1" applyAlignment="1" applyProtection="1">
      <alignment horizontal="center" vertical="center" wrapText="1"/>
      <protection hidden="1"/>
    </xf>
    <xf numFmtId="0" fontId="254" fillId="0" borderId="35" xfId="0"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66" fillId="0" borderId="43" xfId="0" applyFont="1" applyBorder="1" applyAlignment="1" applyProtection="1">
      <alignment horizontal="center" wrapText="1"/>
      <protection hidden="1"/>
    </xf>
    <xf numFmtId="0" fontId="66" fillId="0" borderId="0" xfId="0" applyFont="1" applyBorder="1" applyAlignment="1" applyProtection="1">
      <alignment horizontal="center" wrapText="1"/>
      <protection hidden="1"/>
    </xf>
    <xf numFmtId="0" fontId="69" fillId="0" borderId="36" xfId="0" applyFont="1" applyFill="1" applyBorder="1" applyAlignment="1" applyProtection="1">
      <alignment horizontal="center" vertical="center" wrapText="1"/>
      <protection hidden="1"/>
    </xf>
    <xf numFmtId="0" fontId="69" fillId="0" borderId="37" xfId="0" applyFont="1" applyFill="1" applyBorder="1" applyAlignment="1" applyProtection="1">
      <alignment horizontal="center" vertical="center" wrapText="1"/>
      <protection hidden="1"/>
    </xf>
    <xf numFmtId="0" fontId="67" fillId="0" borderId="36" xfId="0" applyFont="1" applyFill="1" applyBorder="1" applyAlignment="1" applyProtection="1">
      <alignment horizontal="center" vertical="center" wrapText="1"/>
      <protection hidden="1"/>
    </xf>
    <xf numFmtId="0" fontId="67" fillId="0" borderId="37" xfId="0" applyFont="1" applyFill="1" applyBorder="1" applyAlignment="1" applyProtection="1">
      <alignment horizontal="center" vertical="center" wrapText="1"/>
      <protection hidden="1"/>
    </xf>
    <xf numFmtId="0" fontId="53" fillId="0" borderId="36" xfId="0" applyFont="1" applyFill="1" applyBorder="1" applyAlignment="1" applyProtection="1">
      <alignment horizontal="center" vertical="center" wrapText="1"/>
      <protection hidden="1"/>
    </xf>
    <xf numFmtId="0" fontId="53" fillId="0" borderId="40" xfId="0" applyFont="1" applyFill="1" applyBorder="1" applyAlignment="1" applyProtection="1">
      <alignment horizontal="center" vertical="center" wrapText="1"/>
      <protection hidden="1"/>
    </xf>
    <xf numFmtId="0" fontId="53" fillId="0" borderId="37" xfId="0" applyFont="1" applyFill="1" applyBorder="1" applyAlignment="1" applyProtection="1">
      <alignment horizontal="center" vertical="center" wrapText="1"/>
      <protection hidden="1"/>
    </xf>
    <xf numFmtId="0" fontId="261" fillId="0" borderId="36" xfId="0" applyFont="1" applyFill="1" applyBorder="1" applyAlignment="1" applyProtection="1">
      <alignment horizontal="center" vertical="center" wrapText="1"/>
      <protection hidden="1"/>
    </xf>
    <xf numFmtId="0" fontId="261" fillId="0" borderId="40" xfId="0" applyFont="1" applyFill="1" applyBorder="1" applyAlignment="1" applyProtection="1">
      <alignment horizontal="center" vertical="center" wrapText="1"/>
      <protection hidden="1"/>
    </xf>
    <xf numFmtId="0" fontId="261" fillId="0" borderId="37" xfId="0" applyFont="1" applyFill="1" applyBorder="1" applyAlignment="1" applyProtection="1">
      <alignment horizontal="center" vertical="center" wrapText="1"/>
      <protection hidden="1"/>
    </xf>
    <xf numFmtId="0" fontId="90" fillId="0" borderId="36" xfId="0" applyFont="1" applyBorder="1" applyAlignment="1" applyProtection="1">
      <alignment horizontal="center" vertical="center" wrapText="1"/>
      <protection hidden="1"/>
    </xf>
    <xf numFmtId="0" fontId="90" fillId="0" borderId="37" xfId="0" applyFont="1" applyBorder="1" applyAlignment="1" applyProtection="1">
      <alignment horizontal="center" vertical="center" wrapText="1"/>
      <protection hidden="1"/>
    </xf>
    <xf numFmtId="0" fontId="90" fillId="0" borderId="36" xfId="0" applyFont="1" applyFill="1" applyBorder="1" applyAlignment="1" applyProtection="1">
      <alignment horizontal="center" vertical="center" wrapText="1"/>
      <protection hidden="1"/>
    </xf>
    <xf numFmtId="0" fontId="90" fillId="0" borderId="37" xfId="0" applyFont="1" applyFill="1" applyBorder="1" applyAlignment="1" applyProtection="1">
      <alignment horizontal="center" vertical="center" wrapText="1"/>
      <protection hidden="1"/>
    </xf>
    <xf numFmtId="0" fontId="88" fillId="0" borderId="36" xfId="0" applyFont="1" applyFill="1" applyBorder="1" applyAlignment="1" applyProtection="1">
      <alignment horizontal="center" vertical="center" wrapText="1"/>
      <protection hidden="1"/>
    </xf>
    <xf numFmtId="0" fontId="88" fillId="0" borderId="37" xfId="0" applyFont="1" applyFill="1" applyBorder="1" applyAlignment="1" applyProtection="1">
      <alignment horizontal="center" vertical="center" wrapText="1"/>
      <protection hidden="1"/>
    </xf>
    <xf numFmtId="2" fontId="85" fillId="0" borderId="36" xfId="0" applyNumberFormat="1" applyFont="1" applyFill="1" applyBorder="1" applyAlignment="1" applyProtection="1">
      <alignment horizontal="center" vertical="center" wrapText="1"/>
      <protection hidden="1"/>
    </xf>
    <xf numFmtId="2" fontId="85" fillId="0" borderId="37" xfId="0" applyNumberFormat="1" applyFont="1" applyFill="1" applyBorder="1" applyAlignment="1" applyProtection="1">
      <alignment horizontal="center" vertical="center" wrapText="1"/>
      <protection hidden="1"/>
    </xf>
    <xf numFmtId="0" fontId="81" fillId="0" borderId="36" xfId="0" applyFont="1" applyFill="1" applyBorder="1" applyAlignment="1" applyProtection="1">
      <alignment horizontal="center" vertical="center" wrapText="1"/>
      <protection hidden="1"/>
    </xf>
    <xf numFmtId="0" fontId="81" fillId="0" borderId="37" xfId="0" applyFont="1" applyFill="1" applyBorder="1" applyAlignment="1" applyProtection="1">
      <alignment horizontal="center" vertical="center" wrapText="1"/>
      <protection hidden="1"/>
    </xf>
    <xf numFmtId="0" fontId="80" fillId="0" borderId="36" xfId="0" applyFont="1" applyFill="1" applyBorder="1" applyAlignment="1" applyProtection="1">
      <alignment horizontal="center" vertical="center" wrapText="1"/>
      <protection hidden="1"/>
    </xf>
    <xf numFmtId="0" fontId="80" fillId="0" borderId="37" xfId="0" applyFont="1" applyFill="1" applyBorder="1" applyAlignment="1" applyProtection="1">
      <alignment horizontal="center" vertical="center" wrapText="1"/>
      <protection hidden="1"/>
    </xf>
    <xf numFmtId="0" fontId="73" fillId="0" borderId="36" xfId="0" applyFont="1" applyFill="1" applyBorder="1" applyAlignment="1" applyProtection="1">
      <alignment horizontal="center" vertical="center" wrapText="1"/>
      <protection hidden="1"/>
    </xf>
    <xf numFmtId="0" fontId="73" fillId="0" borderId="37" xfId="0" applyFont="1" applyFill="1" applyBorder="1" applyAlignment="1" applyProtection="1">
      <alignment horizontal="center" vertical="center" wrapText="1"/>
      <protection hidden="1"/>
    </xf>
    <xf numFmtId="0" fontId="262" fillId="0" borderId="41" xfId="0" applyFont="1" applyFill="1" applyBorder="1" applyAlignment="1" applyProtection="1">
      <alignment horizontal="center" vertical="center" wrapText="1"/>
      <protection hidden="1"/>
    </xf>
    <xf numFmtId="0" fontId="262" fillId="0" borderId="30" xfId="0" applyFont="1" applyFill="1" applyBorder="1" applyAlignment="1" applyProtection="1">
      <alignment horizontal="center" vertical="center" wrapText="1"/>
      <protection hidden="1"/>
    </xf>
    <xf numFmtId="0" fontId="262" fillId="0" borderId="31" xfId="0" applyFont="1" applyFill="1" applyBorder="1" applyAlignment="1" applyProtection="1">
      <alignment horizontal="center" vertical="center" wrapText="1"/>
      <protection hidden="1"/>
    </xf>
    <xf numFmtId="0" fontId="80" fillId="0" borderId="1" xfId="0" applyFont="1" applyFill="1" applyBorder="1" applyAlignment="1" applyProtection="1">
      <alignment horizontal="center" vertical="center" wrapText="1"/>
      <protection hidden="1"/>
    </xf>
    <xf numFmtId="0" fontId="80" fillId="0" borderId="51" xfId="0" applyFont="1" applyFill="1" applyBorder="1" applyAlignment="1" applyProtection="1">
      <alignment horizontal="center" vertical="center" wrapText="1"/>
      <protection hidden="1"/>
    </xf>
    <xf numFmtId="0" fontId="268" fillId="0" borderId="45" xfId="0" applyFont="1" applyFill="1" applyBorder="1" applyAlignment="1" applyProtection="1">
      <alignment horizontal="center" vertical="center" wrapText="1"/>
      <protection hidden="1"/>
    </xf>
    <xf numFmtId="0" fontId="268" fillId="0" borderId="46" xfId="0" applyFont="1" applyFill="1" applyBorder="1" applyAlignment="1" applyProtection="1">
      <alignment horizontal="center" vertical="center" wrapText="1"/>
      <protection hidden="1"/>
    </xf>
    <xf numFmtId="0" fontId="268" fillId="0" borderId="47" xfId="0" applyFont="1" applyFill="1" applyBorder="1" applyAlignment="1" applyProtection="1">
      <alignment horizontal="center" vertical="center" wrapText="1"/>
      <protection hidden="1"/>
    </xf>
    <xf numFmtId="0" fontId="112" fillId="0" borderId="48" xfId="0" applyFont="1" applyBorder="1" applyAlignment="1" applyProtection="1">
      <alignment horizontal="center" vertical="center" wrapText="1"/>
      <protection hidden="1"/>
    </xf>
    <xf numFmtId="0" fontId="112" fillId="0" borderId="1" xfId="0" applyFont="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27" fillId="0" borderId="49" xfId="0" applyFont="1" applyBorder="1" applyAlignment="1" applyProtection="1">
      <alignment horizontal="center" vertical="center" wrapText="1"/>
      <protection hidden="1"/>
    </xf>
    <xf numFmtId="0" fontId="101" fillId="0" borderId="77" xfId="0" applyFont="1" applyBorder="1" applyAlignment="1" applyProtection="1">
      <alignment horizontal="center" vertical="center" wrapText="1"/>
      <protection hidden="1"/>
    </xf>
    <xf numFmtId="0" fontId="101" fillId="0" borderId="78" xfId="0" applyFont="1" applyBorder="1" applyAlignment="1" applyProtection="1">
      <alignment horizontal="center" vertical="center" wrapText="1"/>
      <protection hidden="1"/>
    </xf>
    <xf numFmtId="0" fontId="101" fillId="0" borderId="79" xfId="0" applyFont="1" applyBorder="1" applyAlignment="1" applyProtection="1">
      <alignment horizontal="center" vertical="center" wrapText="1"/>
      <protection hidden="1"/>
    </xf>
    <xf numFmtId="0" fontId="101" fillId="0" borderId="80" xfId="0" applyFont="1" applyBorder="1" applyAlignment="1" applyProtection="1">
      <alignment horizontal="center" vertical="center" wrapText="1"/>
      <protection hidden="1"/>
    </xf>
    <xf numFmtId="0" fontId="101" fillId="0" borderId="2" xfId="0" applyFont="1" applyBorder="1" applyAlignment="1" applyProtection="1">
      <alignment horizontal="center" vertical="center" wrapText="1"/>
      <protection hidden="1"/>
    </xf>
    <xf numFmtId="0" fontId="101" fillId="0" borderId="3" xfId="0" applyFont="1" applyBorder="1" applyAlignment="1" applyProtection="1">
      <alignment horizontal="center" vertical="center" wrapText="1"/>
      <protection hidden="1"/>
    </xf>
    <xf numFmtId="0" fontId="257" fillId="0" borderId="52" xfId="0" applyFont="1" applyBorder="1" applyAlignment="1" applyProtection="1">
      <alignment horizontal="right" vertical="center"/>
      <protection hidden="1"/>
    </xf>
    <xf numFmtId="0" fontId="102" fillId="0" borderId="0" xfId="0" applyFont="1" applyAlignment="1" applyProtection="1">
      <alignment horizontal="center" vertical="center"/>
      <protection hidden="1"/>
    </xf>
    <xf numFmtId="0" fontId="268" fillId="0" borderId="52" xfId="0" applyFont="1" applyFill="1" applyBorder="1" applyAlignment="1" applyProtection="1">
      <alignment horizontal="center" vertical="center" wrapText="1"/>
      <protection hidden="1"/>
    </xf>
    <xf numFmtId="0" fontId="112" fillId="0" borderId="52" xfId="0" applyFont="1" applyFill="1" applyBorder="1" applyAlignment="1" applyProtection="1">
      <alignment horizontal="center" vertical="center"/>
      <protection hidden="1"/>
    </xf>
    <xf numFmtId="0" fontId="101" fillId="0" borderId="52" xfId="0" applyFont="1" applyFill="1" applyBorder="1" applyAlignment="1" applyProtection="1">
      <alignment horizontal="center" vertical="center" wrapText="1"/>
      <protection hidden="1"/>
    </xf>
    <xf numFmtId="0" fontId="257" fillId="0" borderId="52" xfId="0" applyFont="1" applyBorder="1" applyAlignment="1" applyProtection="1">
      <alignment horizontal="right" vertical="center" wrapText="1"/>
      <protection hidden="1"/>
    </xf>
    <xf numFmtId="0" fontId="101" fillId="0" borderId="129" xfId="0" applyFont="1" applyFill="1" applyBorder="1" applyAlignment="1" applyProtection="1">
      <alignment horizontal="center" vertical="center"/>
      <protection hidden="1"/>
    </xf>
    <xf numFmtId="0" fontId="101" fillId="0" borderId="131" xfId="0" applyFont="1" applyFill="1" applyBorder="1" applyAlignment="1" applyProtection="1">
      <alignment horizontal="center" vertical="center"/>
      <protection hidden="1"/>
    </xf>
    <xf numFmtId="0" fontId="101" fillId="0" borderId="130" xfId="0" applyFont="1" applyFill="1" applyBorder="1" applyAlignment="1" applyProtection="1">
      <alignment horizontal="center" vertical="center"/>
      <protection hidden="1"/>
    </xf>
    <xf numFmtId="0" fontId="257" fillId="0" borderId="170" xfId="0" applyFont="1" applyBorder="1" applyAlignment="1" applyProtection="1">
      <alignment horizontal="center" vertical="center"/>
      <protection hidden="1"/>
    </xf>
    <xf numFmtId="0" fontId="269" fillId="0" borderId="171" xfId="0" applyFont="1" applyBorder="1" applyAlignment="1" applyProtection="1">
      <alignment horizontal="center" vertical="center"/>
      <protection hidden="1"/>
    </xf>
    <xf numFmtId="0" fontId="269" fillId="0" borderId="172" xfId="0" applyFont="1" applyBorder="1" applyAlignment="1" applyProtection="1">
      <alignment vertical="center"/>
      <protection hidden="1"/>
    </xf>
    <xf numFmtId="0" fontId="101" fillId="0" borderId="173" xfId="0" applyFont="1" applyBorder="1" applyAlignment="1" applyProtection="1">
      <alignment horizontal="center" vertical="center"/>
      <protection hidden="1"/>
    </xf>
    <xf numFmtId="0" fontId="101" fillId="0" borderId="171" xfId="0" applyFont="1" applyBorder="1" applyAlignment="1" applyProtection="1">
      <alignment horizontal="center" vertical="center"/>
      <protection hidden="1"/>
    </xf>
    <xf numFmtId="0" fontId="101" fillId="0" borderId="174" xfId="0" applyFont="1" applyBorder="1" applyAlignment="1" applyProtection="1">
      <alignment horizontal="center" vertical="center"/>
      <protection hidden="1"/>
    </xf>
    <xf numFmtId="0" fontId="111" fillId="0" borderId="53" xfId="0" applyFont="1" applyFill="1" applyBorder="1" applyAlignment="1" applyProtection="1">
      <alignment horizontal="center" vertical="center" wrapText="1"/>
      <protection hidden="1"/>
    </xf>
    <xf numFmtId="0" fontId="111" fillId="0" borderId="54" xfId="0" applyFont="1" applyFill="1" applyBorder="1" applyAlignment="1" applyProtection="1">
      <alignment horizontal="center" vertical="center" wrapText="1"/>
      <protection hidden="1"/>
    </xf>
    <xf numFmtId="0" fontId="111" fillId="0" borderId="55" xfId="0" applyFont="1" applyFill="1" applyBorder="1" applyAlignment="1" applyProtection="1">
      <alignment horizontal="center" vertical="center" wrapText="1"/>
      <protection hidden="1"/>
    </xf>
    <xf numFmtId="0" fontId="111" fillId="0" borderId="60" xfId="0" applyFont="1" applyFill="1" applyBorder="1" applyAlignment="1" applyProtection="1">
      <alignment horizontal="center" vertical="center" wrapText="1"/>
      <protection hidden="1"/>
    </xf>
    <xf numFmtId="0" fontId="111" fillId="0" borderId="61" xfId="0" applyFont="1" applyFill="1" applyBorder="1" applyAlignment="1" applyProtection="1">
      <alignment horizontal="center" vertical="center" wrapText="1"/>
      <protection hidden="1"/>
    </xf>
    <xf numFmtId="0" fontId="111" fillId="0" borderId="62" xfId="0" applyFont="1" applyFill="1" applyBorder="1" applyAlignment="1" applyProtection="1">
      <alignment horizontal="center" vertical="center" wrapText="1"/>
      <protection hidden="1"/>
    </xf>
    <xf numFmtId="0" fontId="112" fillId="0" borderId="56" xfId="0" applyFont="1" applyBorder="1" applyAlignment="1" applyProtection="1">
      <alignment horizontal="center" vertical="center"/>
      <protection hidden="1"/>
    </xf>
    <xf numFmtId="0" fontId="112" fillId="0" borderId="57" xfId="0" applyFont="1" applyBorder="1" applyAlignment="1" applyProtection="1">
      <alignment horizontal="center" vertical="center"/>
      <protection hidden="1"/>
    </xf>
    <xf numFmtId="0" fontId="30" fillId="0" borderId="58" xfId="0" applyFont="1" applyFill="1" applyBorder="1" applyAlignment="1" applyProtection="1">
      <alignment horizontal="center" vertical="center" wrapText="1"/>
      <protection hidden="1"/>
    </xf>
    <xf numFmtId="0" fontId="30" fillId="0" borderId="63" xfId="0" applyFont="1" applyFill="1" applyBorder="1" applyAlignment="1" applyProtection="1">
      <alignment horizontal="center" vertical="center" wrapText="1"/>
      <protection hidden="1"/>
    </xf>
    <xf numFmtId="0" fontId="54" fillId="0" borderId="59" xfId="0" applyFont="1" applyFill="1" applyBorder="1" applyAlignment="1" applyProtection="1">
      <alignment horizontal="center" vertical="center" wrapText="1"/>
      <protection hidden="1"/>
    </xf>
    <xf numFmtId="0" fontId="80" fillId="0" borderId="56" xfId="0" applyFont="1" applyBorder="1" applyAlignment="1" applyProtection="1">
      <alignment horizontal="center" vertical="center" wrapText="1"/>
      <protection hidden="1"/>
    </xf>
    <xf numFmtId="0" fontId="80" fillId="0" borderId="57" xfId="0" applyFont="1" applyBorder="1" applyAlignment="1" applyProtection="1">
      <alignment horizontal="center" vertical="center" wrapText="1"/>
      <protection hidden="1"/>
    </xf>
    <xf numFmtId="0" fontId="30" fillId="0" borderId="58" xfId="0" applyFont="1" applyFill="1" applyBorder="1" applyAlignment="1" applyProtection="1">
      <alignment horizontal="center" vertical="center" textRotation="90" wrapText="1"/>
      <protection hidden="1"/>
    </xf>
    <xf numFmtId="0" fontId="30" fillId="0" borderId="63" xfId="0" applyFont="1" applyFill="1" applyBorder="1" applyAlignment="1" applyProtection="1">
      <alignment horizontal="center" vertical="center" textRotation="90" wrapText="1"/>
      <protection hidden="1"/>
    </xf>
    <xf numFmtId="0" fontId="80" fillId="0" borderId="176" xfId="0" applyFont="1" applyFill="1" applyBorder="1" applyAlignment="1" applyProtection="1">
      <alignment horizontal="center" vertical="center" wrapText="1"/>
      <protection hidden="1"/>
    </xf>
    <xf numFmtId="0" fontId="80" fillId="0" borderId="177" xfId="0" applyFont="1" applyFill="1" applyBorder="1" applyAlignment="1" applyProtection="1">
      <alignment horizontal="center" vertical="center" wrapText="1"/>
      <protection hidden="1"/>
    </xf>
    <xf numFmtId="0" fontId="30" fillId="0" borderId="59" xfId="0" applyFont="1" applyFill="1" applyBorder="1" applyAlignment="1" applyProtection="1">
      <alignment horizontal="center" vertical="center" wrapText="1"/>
      <protection hidden="1"/>
    </xf>
    <xf numFmtId="0" fontId="22" fillId="0" borderId="58" xfId="0" applyFont="1" applyFill="1" applyBorder="1" applyAlignment="1" applyProtection="1">
      <alignment horizontal="center" vertical="center" textRotation="90" wrapText="1"/>
      <protection hidden="1"/>
    </xf>
    <xf numFmtId="0" fontId="22" fillId="0" borderId="63" xfId="0" applyFont="1" applyFill="1" applyBorder="1" applyAlignment="1" applyProtection="1">
      <alignment horizontal="center" vertical="center" textRotation="90" wrapText="1"/>
      <protection hidden="1"/>
    </xf>
    <xf numFmtId="0" fontId="30" fillId="0" borderId="64" xfId="0" applyFont="1" applyFill="1" applyBorder="1" applyAlignment="1" applyProtection="1">
      <alignment horizontal="center" vertical="center" wrapText="1"/>
      <protection hidden="1"/>
    </xf>
    <xf numFmtId="0" fontId="113" fillId="25" borderId="179" xfId="0" applyFont="1" applyFill="1" applyBorder="1" applyAlignment="1" applyProtection="1">
      <alignment horizontal="center" vertical="center" wrapText="1"/>
      <protection hidden="1"/>
    </xf>
    <xf numFmtId="0" fontId="113" fillId="25" borderId="69" xfId="0" applyFont="1" applyFill="1" applyBorder="1" applyAlignment="1" applyProtection="1">
      <alignment horizontal="center" vertical="center" wrapText="1"/>
      <protection hidden="1"/>
    </xf>
    <xf numFmtId="0" fontId="113" fillId="25" borderId="180" xfId="0" applyFont="1" applyFill="1" applyBorder="1" applyAlignment="1" applyProtection="1">
      <alignment horizontal="center" vertical="center" wrapText="1"/>
      <protection hidden="1"/>
    </xf>
    <xf numFmtId="0" fontId="30" fillId="25" borderId="70" xfId="0" applyFont="1" applyFill="1" applyBorder="1" applyAlignment="1" applyProtection="1">
      <alignment horizontal="center" vertical="center" wrapText="1"/>
      <protection hidden="1"/>
    </xf>
    <xf numFmtId="0" fontId="30" fillId="25" borderId="0" xfId="0" applyFont="1" applyFill="1" applyBorder="1" applyAlignment="1" applyProtection="1">
      <alignment horizontal="center" vertical="center" wrapText="1"/>
      <protection hidden="1"/>
    </xf>
    <xf numFmtId="0" fontId="30" fillId="25" borderId="71" xfId="0" applyFont="1" applyFill="1" applyBorder="1" applyAlignment="1" applyProtection="1">
      <alignment horizontal="center" vertical="center" wrapText="1"/>
      <protection hidden="1"/>
    </xf>
    <xf numFmtId="0" fontId="270" fillId="0" borderId="59" xfId="0" applyFont="1" applyFill="1" applyBorder="1" applyAlignment="1" applyProtection="1">
      <alignment horizontal="right" vertical="center" wrapText="1"/>
      <protection hidden="1"/>
    </xf>
    <xf numFmtId="0" fontId="46" fillId="0" borderId="59" xfId="0" applyFont="1" applyBorder="1" applyAlignment="1" applyProtection="1">
      <alignment horizontal="center" wrapText="1"/>
      <protection hidden="1"/>
    </xf>
    <xf numFmtId="0" fontId="272" fillId="0" borderId="59" xfId="0" applyFont="1" applyFill="1" applyBorder="1" applyAlignment="1" applyProtection="1">
      <alignment horizontal="center" vertical="center" wrapText="1"/>
      <protection hidden="1"/>
    </xf>
    <xf numFmtId="0" fontId="92" fillId="0" borderId="73" xfId="0" applyFont="1" applyFill="1" applyBorder="1" applyAlignment="1" applyProtection="1">
      <alignment horizontal="center" vertical="center"/>
      <protection hidden="1"/>
    </xf>
    <xf numFmtId="0" fontId="92" fillId="0" borderId="74" xfId="0" applyFont="1" applyFill="1" applyBorder="1" applyAlignment="1" applyProtection="1">
      <alignment horizontal="center" vertical="center"/>
      <protection hidden="1"/>
    </xf>
    <xf numFmtId="0" fontId="120" fillId="0" borderId="59" xfId="0" applyFont="1" applyBorder="1" applyAlignment="1" applyProtection="1">
      <alignment horizontal="center" vertical="center" wrapText="1"/>
      <protection hidden="1"/>
    </xf>
    <xf numFmtId="0" fontId="0" fillId="0" borderId="75" xfId="0"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0" fillId="0" borderId="180" xfId="0" applyBorder="1" applyAlignment="1" applyProtection="1">
      <alignment horizontal="center" vertical="center"/>
      <protection hidden="1"/>
    </xf>
    <xf numFmtId="0" fontId="0" fillId="0" borderId="116"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66" xfId="0" applyBorder="1" applyAlignment="1" applyProtection="1">
      <alignment horizontal="center" vertical="center"/>
      <protection hidden="1"/>
    </xf>
    <xf numFmtId="0" fontId="0" fillId="0" borderId="114" xfId="0" applyBorder="1" applyAlignment="1" applyProtection="1">
      <alignment horizontal="center" vertical="center"/>
      <protection hidden="1"/>
    </xf>
    <xf numFmtId="0" fontId="0" fillId="0" borderId="115" xfId="0" applyBorder="1" applyAlignment="1" applyProtection="1">
      <alignment horizontal="center" vertical="center"/>
      <protection hidden="1"/>
    </xf>
    <xf numFmtId="0" fontId="0" fillId="0" borderId="181" xfId="0" applyBorder="1" applyAlignment="1" applyProtection="1">
      <alignment horizontal="center" vertical="center"/>
      <protection hidden="1"/>
    </xf>
    <xf numFmtId="0" fontId="271" fillId="0" borderId="59" xfId="0" applyFont="1" applyFill="1" applyBorder="1" applyAlignment="1" applyProtection="1">
      <alignment horizontal="right" vertical="center" wrapText="1"/>
      <protection hidden="1"/>
    </xf>
    <xf numFmtId="0" fontId="272" fillId="0" borderId="75" xfId="0" applyFont="1" applyFill="1" applyBorder="1" applyAlignment="1" applyProtection="1">
      <alignment horizontal="center" vertical="center" wrapText="1"/>
      <protection hidden="1"/>
    </xf>
    <xf numFmtId="0" fontId="272" fillId="0" borderId="69" xfId="0" applyFont="1" applyFill="1" applyBorder="1" applyAlignment="1" applyProtection="1">
      <alignment horizontal="center" vertical="center" wrapText="1"/>
      <protection hidden="1"/>
    </xf>
    <xf numFmtId="0" fontId="272" fillId="0" borderId="180" xfId="0" applyFont="1" applyFill="1" applyBorder="1" applyAlignment="1" applyProtection="1">
      <alignment horizontal="center" vertical="center" wrapText="1"/>
      <protection hidden="1"/>
    </xf>
    <xf numFmtId="0" fontId="272" fillId="0" borderId="186" xfId="0" applyFont="1" applyFill="1" applyBorder="1" applyAlignment="1" applyProtection="1">
      <alignment horizontal="center" vertical="center" wrapText="1"/>
      <protection hidden="1"/>
    </xf>
    <xf numFmtId="0" fontId="272" fillId="0" borderId="168" xfId="0" applyFont="1" applyFill="1" applyBorder="1" applyAlignment="1" applyProtection="1">
      <alignment horizontal="center" vertical="center" wrapText="1"/>
      <protection hidden="1"/>
    </xf>
    <xf numFmtId="0" fontId="272" fillId="0" borderId="169" xfId="0" applyFont="1" applyFill="1" applyBorder="1" applyAlignment="1" applyProtection="1">
      <alignment horizontal="center" vertical="center" wrapText="1"/>
      <protection hidden="1"/>
    </xf>
    <xf numFmtId="0" fontId="270" fillId="0" borderId="184" xfId="0" applyFont="1" applyFill="1" applyBorder="1" applyAlignment="1" applyProtection="1">
      <alignment horizontal="right" vertical="center" wrapText="1"/>
      <protection hidden="1"/>
    </xf>
    <xf numFmtId="0" fontId="270" fillId="0" borderId="185" xfId="0" applyFont="1" applyFill="1" applyBorder="1" applyAlignment="1" applyProtection="1">
      <alignment horizontal="right" vertical="center" wrapText="1"/>
      <protection hidden="1"/>
    </xf>
    <xf numFmtId="2" fontId="120" fillId="0" borderId="183" xfId="0" applyNumberFormat="1" applyFont="1" applyBorder="1" applyAlignment="1" applyProtection="1">
      <alignment horizontal="center" vertical="center" wrapText="1"/>
      <protection hidden="1"/>
    </xf>
    <xf numFmtId="0" fontId="272" fillId="0" borderId="183" xfId="0" applyFont="1" applyFill="1" applyBorder="1" applyAlignment="1" applyProtection="1">
      <alignment horizontal="center" vertical="center" wrapText="1"/>
      <protection hidden="1"/>
    </xf>
    <xf numFmtId="0" fontId="289" fillId="0" borderId="88" xfId="0" applyFont="1" applyFill="1" applyBorder="1" applyAlignment="1" applyProtection="1">
      <alignment horizontal="center" wrapText="1"/>
      <protection hidden="1"/>
    </xf>
    <xf numFmtId="0" fontId="289" fillId="0" borderId="96" xfId="0" applyFont="1" applyFill="1" applyBorder="1" applyAlignment="1" applyProtection="1">
      <alignment horizontal="center" wrapText="1"/>
      <protection hidden="1"/>
    </xf>
    <xf numFmtId="0" fontId="289" fillId="0" borderId="98" xfId="0" applyFont="1" applyFill="1" applyBorder="1" applyAlignment="1" applyProtection="1">
      <alignment horizontal="center" wrapText="1"/>
      <protection hidden="1"/>
    </xf>
    <xf numFmtId="0" fontId="289" fillId="0" borderId="99" xfId="0" applyFont="1" applyFill="1" applyBorder="1" applyAlignment="1" applyProtection="1">
      <alignment horizontal="center" wrapText="1"/>
      <protection hidden="1"/>
    </xf>
    <xf numFmtId="0" fontId="159" fillId="0" borderId="91" xfId="0" applyFont="1" applyBorder="1" applyAlignment="1" applyProtection="1">
      <alignment horizontal="center"/>
      <protection hidden="1"/>
    </xf>
    <xf numFmtId="0" fontId="278" fillId="0" borderId="88" xfId="0" applyFont="1" applyFill="1" applyBorder="1" applyAlignment="1" applyProtection="1">
      <alignment horizontal="center" vertical="center" wrapText="1"/>
      <protection hidden="1"/>
    </xf>
    <xf numFmtId="0" fontId="133" fillId="0" borderId="88" xfId="0" applyFont="1" applyFill="1" applyBorder="1" applyAlignment="1" applyProtection="1">
      <alignment horizontal="center" vertical="center" wrapText="1"/>
      <protection hidden="1"/>
    </xf>
    <xf numFmtId="0" fontId="148" fillId="0" borderId="88" xfId="0" applyFont="1" applyFill="1" applyBorder="1" applyAlignment="1" applyProtection="1">
      <alignment horizontal="center" vertical="center" wrapText="1"/>
      <protection hidden="1"/>
    </xf>
    <xf numFmtId="0" fontId="148" fillId="0" borderId="100" xfId="0" applyFont="1" applyFill="1" applyBorder="1" applyAlignment="1" applyProtection="1">
      <alignment horizontal="center" vertical="center" wrapText="1"/>
      <protection hidden="1"/>
    </xf>
    <xf numFmtId="2" fontId="134" fillId="0" borderId="88" xfId="0" applyNumberFormat="1" applyFont="1" applyFill="1" applyBorder="1" applyAlignment="1" applyProtection="1">
      <alignment horizontal="center" vertical="center" wrapText="1"/>
      <protection hidden="1"/>
    </xf>
    <xf numFmtId="2" fontId="149" fillId="0" borderId="88" xfId="0" applyNumberFormat="1" applyFont="1" applyFill="1" applyBorder="1" applyAlignment="1" applyProtection="1">
      <alignment horizontal="center" vertical="center" wrapText="1"/>
      <protection hidden="1"/>
    </xf>
    <xf numFmtId="2" fontId="149" fillId="0" borderId="100" xfId="0" applyNumberFormat="1" applyFont="1" applyFill="1" applyBorder="1" applyAlignment="1" applyProtection="1">
      <alignment horizontal="center" vertical="center" wrapText="1"/>
      <protection hidden="1"/>
    </xf>
    <xf numFmtId="1" fontId="256" fillId="0" borderId="88" xfId="0" applyNumberFormat="1" applyFont="1" applyFill="1" applyBorder="1" applyAlignment="1" applyProtection="1">
      <alignment horizontal="center" vertical="center" wrapText="1"/>
      <protection hidden="1"/>
    </xf>
    <xf numFmtId="1" fontId="274" fillId="0" borderId="102" xfId="0" applyNumberFormat="1" applyFont="1" applyFill="1" applyBorder="1" applyAlignment="1" applyProtection="1">
      <alignment horizontal="center" vertical="center" wrapText="1"/>
      <protection hidden="1"/>
    </xf>
    <xf numFmtId="0" fontId="160" fillId="0" borderId="88" xfId="0" applyFont="1" applyFill="1" applyBorder="1" applyAlignment="1" applyProtection="1">
      <alignment horizontal="center" vertical="center" wrapText="1"/>
      <protection hidden="1"/>
    </xf>
    <xf numFmtId="0" fontId="242" fillId="0" borderId="88" xfId="0" applyFont="1" applyFill="1" applyBorder="1" applyAlignment="1" applyProtection="1">
      <alignment horizontal="center" vertical="center" wrapText="1"/>
      <protection hidden="1"/>
    </xf>
    <xf numFmtId="0" fontId="100" fillId="0" borderId="28" xfId="0" applyFont="1" applyFill="1" applyBorder="1" applyAlignment="1" applyProtection="1">
      <alignment horizontal="center" vertical="center" wrapText="1"/>
      <protection hidden="1"/>
    </xf>
    <xf numFmtId="0" fontId="147" fillId="0" borderId="88" xfId="0" applyFont="1" applyBorder="1" applyAlignment="1" applyProtection="1">
      <alignment horizontal="center" vertical="center" wrapText="1"/>
      <protection hidden="1"/>
    </xf>
    <xf numFmtId="0" fontId="147" fillId="0" borderId="96" xfId="0" applyFont="1" applyBorder="1" applyAlignment="1" applyProtection="1">
      <alignment horizontal="center" vertical="center" wrapText="1"/>
      <protection hidden="1"/>
    </xf>
    <xf numFmtId="0" fontId="256" fillId="0" borderId="88" xfId="0" applyFont="1" applyFill="1" applyBorder="1" applyAlignment="1" applyProtection="1">
      <alignment horizontal="center" vertical="center" wrapText="1"/>
      <protection hidden="1"/>
    </xf>
    <xf numFmtId="0" fontId="256" fillId="0" borderId="98" xfId="0" applyFont="1" applyFill="1" applyBorder="1" applyAlignment="1" applyProtection="1">
      <alignment horizontal="center" vertical="center" wrapText="1"/>
      <protection hidden="1"/>
    </xf>
    <xf numFmtId="0" fontId="144" fillId="0" borderId="88" xfId="0" applyNumberFormat="1" applyFont="1" applyFill="1" applyBorder="1" applyAlignment="1" applyProtection="1">
      <alignment horizontal="center" vertical="center" wrapText="1"/>
      <protection hidden="1"/>
    </xf>
    <xf numFmtId="0" fontId="274" fillId="0" borderId="95" xfId="0" applyFont="1" applyFill="1" applyBorder="1" applyAlignment="1" applyProtection="1">
      <alignment horizontal="left" vertical="center" wrapText="1"/>
      <protection hidden="1"/>
    </xf>
    <xf numFmtId="0" fontId="274" fillId="0" borderId="88" xfId="0" applyFont="1" applyFill="1" applyBorder="1" applyAlignment="1" applyProtection="1">
      <alignment horizontal="left" vertical="center" wrapText="1"/>
      <protection hidden="1"/>
    </xf>
    <xf numFmtId="1" fontId="128" fillId="8" borderId="88" xfId="0" applyNumberFormat="1" applyFont="1" applyFill="1" applyBorder="1" applyAlignment="1" applyProtection="1">
      <alignment horizontal="center" vertical="center" wrapText="1"/>
      <protection hidden="1"/>
    </xf>
    <xf numFmtId="1" fontId="287" fillId="8" borderId="104" xfId="0" applyNumberFormat="1" applyFont="1" applyFill="1" applyBorder="1" applyAlignment="1" applyProtection="1">
      <alignment horizontal="center" wrapText="1"/>
      <protection hidden="1"/>
    </xf>
    <xf numFmtId="1" fontId="287" fillId="8" borderId="105" xfId="0" applyNumberFormat="1" applyFont="1" applyFill="1" applyBorder="1" applyAlignment="1" applyProtection="1">
      <alignment horizontal="center" wrapText="1"/>
      <protection hidden="1"/>
    </xf>
    <xf numFmtId="1" fontId="287" fillId="8" borderId="106" xfId="0" applyNumberFormat="1" applyFont="1" applyFill="1" applyBorder="1" applyAlignment="1" applyProtection="1">
      <alignment horizontal="center" wrapText="1"/>
      <protection hidden="1"/>
    </xf>
    <xf numFmtId="0" fontId="136" fillId="0" borderId="88" xfId="0" applyNumberFormat="1" applyFont="1" applyFill="1" applyBorder="1" applyAlignment="1" applyProtection="1">
      <alignment horizontal="center" vertical="center" wrapText="1"/>
      <protection hidden="1"/>
    </xf>
    <xf numFmtId="0" fontId="145" fillId="0" borderId="133" xfId="0" applyFont="1" applyFill="1" applyBorder="1" applyAlignment="1" applyProtection="1">
      <alignment horizontal="right" vertical="top" wrapText="1"/>
      <protection hidden="1"/>
    </xf>
    <xf numFmtId="0" fontId="275" fillId="0" borderId="40" xfId="0" applyFont="1" applyBorder="1" applyProtection="1">
      <protection hidden="1"/>
    </xf>
    <xf numFmtId="0" fontId="145" fillId="0" borderId="88" xfId="0" applyFont="1" applyFill="1" applyBorder="1" applyAlignment="1" applyProtection="1">
      <alignment horizontal="left" vertical="center" wrapText="1"/>
      <protection hidden="1"/>
    </xf>
    <xf numFmtId="0" fontId="33" fillId="0" borderId="95" xfId="0" applyFont="1" applyFill="1" applyBorder="1" applyAlignment="1" applyProtection="1">
      <alignment horizontal="right" vertical="center" wrapText="1"/>
      <protection hidden="1"/>
    </xf>
    <xf numFmtId="0" fontId="33" fillId="0" borderId="88" xfId="0" applyFont="1" applyFill="1" applyBorder="1" applyAlignment="1" applyProtection="1">
      <alignment horizontal="right" vertical="center" wrapText="1"/>
      <protection hidden="1"/>
    </xf>
    <xf numFmtId="0" fontId="281" fillId="0" borderId="88" xfId="0" applyFont="1" applyFill="1" applyBorder="1" applyAlignment="1" applyProtection="1">
      <alignment horizontal="center" vertical="center" wrapText="1"/>
      <protection hidden="1"/>
    </xf>
    <xf numFmtId="0" fontId="278" fillId="0" borderId="95" xfId="0" applyFont="1" applyFill="1" applyBorder="1" applyAlignment="1" applyProtection="1">
      <alignment horizontal="center" vertical="center" wrapText="1"/>
      <protection hidden="1"/>
    </xf>
    <xf numFmtId="0" fontId="278" fillId="0" borderId="97" xfId="0" applyFont="1" applyFill="1" applyBorder="1" applyAlignment="1" applyProtection="1">
      <alignment horizontal="center" vertical="center" wrapText="1"/>
      <protection hidden="1"/>
    </xf>
    <xf numFmtId="0" fontId="278" fillId="0" borderId="98" xfId="0" applyFont="1" applyFill="1" applyBorder="1" applyAlignment="1" applyProtection="1">
      <alignment horizontal="center" vertical="center" wrapText="1"/>
      <protection hidden="1"/>
    </xf>
    <xf numFmtId="0" fontId="288" fillId="0" borderId="88" xfId="0" applyFont="1" applyFill="1" applyBorder="1" applyAlignment="1" applyProtection="1">
      <alignment horizontal="center" wrapText="1"/>
      <protection hidden="1"/>
    </xf>
    <xf numFmtId="0" fontId="288" fillId="0" borderId="98" xfId="0" applyFont="1" applyFill="1" applyBorder="1" applyAlignment="1" applyProtection="1">
      <alignment horizontal="center" wrapText="1"/>
      <protection hidden="1"/>
    </xf>
    <xf numFmtId="0" fontId="284" fillId="0" borderId="132" xfId="0" applyFont="1" applyFill="1" applyBorder="1" applyAlignment="1" applyProtection="1">
      <alignment horizontal="right" vertical="center" wrapText="1"/>
      <protection hidden="1"/>
    </xf>
    <xf numFmtId="0" fontId="284" fillId="0" borderId="28" xfId="0" applyFont="1" applyFill="1" applyBorder="1" applyAlignment="1" applyProtection="1">
      <alignment horizontal="right" vertical="center" wrapText="1"/>
      <protection hidden="1"/>
    </xf>
    <xf numFmtId="0" fontId="283" fillId="0" borderId="133" xfId="0" applyFont="1" applyFill="1" applyBorder="1" applyAlignment="1" applyProtection="1">
      <alignment horizontal="center" vertical="center" wrapText="1"/>
      <protection hidden="1"/>
    </xf>
    <xf numFmtId="0" fontId="283" fillId="0" borderId="37" xfId="0" applyFont="1" applyFill="1" applyBorder="1" applyAlignment="1" applyProtection="1">
      <alignment horizontal="center" vertical="center" wrapText="1"/>
      <protection hidden="1"/>
    </xf>
    <xf numFmtId="0" fontId="285" fillId="0" borderId="132" xfId="0" applyFont="1" applyFill="1" applyBorder="1" applyAlignment="1" applyProtection="1">
      <alignment horizontal="right" vertical="center" wrapText="1"/>
      <protection hidden="1"/>
    </xf>
    <xf numFmtId="0" fontId="285" fillId="0" borderId="28" xfId="0" applyFont="1" applyFill="1" applyBorder="1" applyAlignment="1" applyProtection="1">
      <alignment horizontal="right" vertical="center" wrapText="1"/>
      <protection hidden="1"/>
    </xf>
    <xf numFmtId="0" fontId="286" fillId="0" borderId="95" xfId="0" applyFont="1" applyFill="1" applyBorder="1" applyAlignment="1" applyProtection="1">
      <alignment horizontal="center" vertical="center" wrapText="1"/>
      <protection hidden="1"/>
    </xf>
    <xf numFmtId="0" fontId="286" fillId="0" borderId="88" xfId="0" applyFont="1" applyFill="1" applyBorder="1" applyAlignment="1" applyProtection="1">
      <alignment horizontal="center" vertical="center" wrapText="1"/>
      <protection hidden="1"/>
    </xf>
    <xf numFmtId="170" fontId="135" fillId="8" borderId="88" xfId="0" applyNumberFormat="1" applyFont="1" applyFill="1" applyBorder="1" applyAlignment="1" applyProtection="1">
      <alignment horizontal="center" vertical="center" wrapText="1"/>
      <protection hidden="1"/>
    </xf>
    <xf numFmtId="0" fontId="274" fillId="0" borderId="88" xfId="0" applyFont="1" applyFill="1" applyBorder="1" applyAlignment="1" applyProtection="1">
      <alignment horizontal="center" vertical="center" wrapText="1"/>
      <protection hidden="1"/>
    </xf>
    <xf numFmtId="0" fontId="274" fillId="0" borderId="95" xfId="0" applyFont="1" applyFill="1" applyBorder="1" applyAlignment="1" applyProtection="1">
      <alignment horizontal="center" vertical="center" wrapText="1"/>
      <protection hidden="1"/>
    </xf>
    <xf numFmtId="0" fontId="145" fillId="0" borderId="28" xfId="0" applyFont="1" applyBorder="1" applyAlignment="1" applyProtection="1">
      <alignment horizontal="right" vertical="center" wrapText="1"/>
      <protection hidden="1"/>
    </xf>
    <xf numFmtId="0" fontId="131" fillId="0" borderId="88" xfId="0" applyFont="1" applyBorder="1" applyAlignment="1" applyProtection="1">
      <alignment horizontal="center"/>
      <protection hidden="1"/>
    </xf>
    <xf numFmtId="0" fontId="131" fillId="0" borderId="96" xfId="0" applyFont="1" applyBorder="1" applyAlignment="1" applyProtection="1">
      <alignment horizontal="center"/>
      <protection hidden="1"/>
    </xf>
    <xf numFmtId="0" fontId="273" fillId="0" borderId="93" xfId="0" applyFont="1" applyBorder="1" applyAlignment="1" applyProtection="1">
      <alignment horizontal="center" vertical="center"/>
      <protection hidden="1"/>
    </xf>
    <xf numFmtId="0" fontId="273" fillId="0" borderId="30" xfId="0" applyFont="1" applyBorder="1" applyAlignment="1" applyProtection="1">
      <alignment horizontal="center" vertical="center"/>
      <protection hidden="1"/>
    </xf>
    <xf numFmtId="0" fontId="273" fillId="0" borderId="94" xfId="0" applyFont="1" applyBorder="1" applyAlignment="1" applyProtection="1">
      <alignment horizontal="center" vertical="center"/>
      <protection hidden="1"/>
    </xf>
    <xf numFmtId="0" fontId="24" fillId="0" borderId="88" xfId="0" applyNumberFormat="1" applyFont="1" applyFill="1" applyBorder="1" applyAlignment="1" applyProtection="1">
      <alignment horizontal="center" vertical="top" wrapText="1"/>
      <protection hidden="1"/>
    </xf>
    <xf numFmtId="0" fontId="24" fillId="0" borderId="96" xfId="0" applyNumberFormat="1" applyFont="1" applyFill="1" applyBorder="1" applyAlignment="1" applyProtection="1">
      <alignment horizontal="center" vertical="top" wrapText="1"/>
      <protection hidden="1"/>
    </xf>
    <xf numFmtId="0" fontId="145" fillId="0" borderId="38" xfId="0" applyFont="1" applyBorder="1" applyAlignment="1" applyProtection="1">
      <alignment horizontal="right" vertical="center" wrapText="1"/>
      <protection hidden="1"/>
    </xf>
    <xf numFmtId="0" fontId="130" fillId="26" borderId="88" xfId="5" applyFont="1" applyFill="1" applyBorder="1" applyAlignment="1" applyProtection="1">
      <alignment horizontal="center" vertical="center" wrapText="1"/>
      <protection locked="0"/>
    </xf>
    <xf numFmtId="0" fontId="130" fillId="26" borderId="96" xfId="5" applyFont="1" applyFill="1" applyBorder="1" applyAlignment="1" applyProtection="1">
      <alignment horizontal="center" vertical="center" wrapText="1"/>
      <protection locked="0"/>
    </xf>
    <xf numFmtId="0" fontId="274" fillId="0" borderId="132" xfId="0" applyNumberFormat="1" applyFont="1" applyFill="1" applyBorder="1" applyAlignment="1" applyProtection="1">
      <alignment horizontal="center" vertical="top" wrapText="1"/>
      <protection hidden="1"/>
    </xf>
    <xf numFmtId="0" fontId="274" fillId="0" borderId="36" xfId="0" applyNumberFormat="1" applyFont="1" applyFill="1" applyBorder="1" applyAlignment="1" applyProtection="1">
      <alignment horizontal="center" vertical="top" wrapText="1"/>
      <protection hidden="1"/>
    </xf>
    <xf numFmtId="0" fontId="13" fillId="0" borderId="88" xfId="0" applyFont="1" applyFill="1" applyBorder="1" applyAlignment="1" applyProtection="1">
      <alignment horizontal="left" vertical="center" wrapText="1"/>
      <protection hidden="1"/>
    </xf>
    <xf numFmtId="0" fontId="274" fillId="0" borderId="28" xfId="0" applyNumberFormat="1" applyFont="1" applyFill="1" applyBorder="1" applyAlignment="1" applyProtection="1">
      <alignment horizontal="center" vertical="top" wrapText="1"/>
      <protection hidden="1"/>
    </xf>
    <xf numFmtId="0" fontId="13" fillId="0" borderId="88" xfId="0" applyFont="1" applyBorder="1" applyAlignment="1" applyProtection="1">
      <alignment horizontal="center"/>
      <protection hidden="1"/>
    </xf>
    <xf numFmtId="1" fontId="287" fillId="8" borderId="107" xfId="0" applyNumberFormat="1" applyFont="1" applyFill="1" applyBorder="1" applyAlignment="1" applyProtection="1">
      <alignment horizontal="center" vertical="center" wrapText="1"/>
      <protection hidden="1"/>
    </xf>
    <xf numFmtId="1" fontId="287" fillId="8" borderId="0" xfId="0" applyNumberFormat="1" applyFont="1" applyFill="1" applyBorder="1" applyAlignment="1" applyProtection="1">
      <alignment horizontal="center" vertical="center" wrapText="1"/>
      <protection hidden="1"/>
    </xf>
    <xf numFmtId="1" fontId="287" fillId="8" borderId="108" xfId="0" applyNumberFormat="1" applyFont="1" applyFill="1" applyBorder="1" applyAlignment="1" applyProtection="1">
      <alignment horizontal="center" vertical="center" wrapText="1"/>
      <protection hidden="1"/>
    </xf>
    <xf numFmtId="1" fontId="287" fillId="8" borderId="109" xfId="0" applyNumberFormat="1" applyFont="1" applyFill="1" applyBorder="1" applyAlignment="1" applyProtection="1">
      <alignment horizontal="center" vertical="center" wrapText="1"/>
      <protection hidden="1"/>
    </xf>
    <xf numFmtId="1" fontId="287" fillId="8" borderId="110" xfId="0" applyNumberFormat="1" applyFont="1" applyFill="1" applyBorder="1" applyAlignment="1" applyProtection="1">
      <alignment horizontal="center" vertical="center" wrapText="1"/>
      <protection hidden="1"/>
    </xf>
    <xf numFmtId="1" fontId="287" fillId="8" borderId="111" xfId="0" applyNumberFormat="1" applyFont="1" applyFill="1" applyBorder="1" applyAlignment="1" applyProtection="1">
      <alignment horizontal="center" vertical="center" wrapText="1"/>
      <protection hidden="1"/>
    </xf>
    <xf numFmtId="1" fontId="72" fillId="8" borderId="88" xfId="0" applyNumberFormat="1" applyFont="1" applyFill="1" applyBorder="1" applyAlignment="1" applyProtection="1">
      <alignment horizontal="center" vertical="center" wrapText="1"/>
      <protection hidden="1"/>
    </xf>
    <xf numFmtId="1" fontId="72" fillId="8" borderId="100" xfId="0" applyNumberFormat="1" applyFont="1" applyFill="1" applyBorder="1" applyAlignment="1" applyProtection="1">
      <alignment horizontal="center" vertical="center" wrapText="1"/>
      <protection hidden="1"/>
    </xf>
    <xf numFmtId="0" fontId="128" fillId="0" borderId="154" xfId="0" applyFont="1" applyBorder="1" applyAlignment="1" applyProtection="1">
      <alignment horizontal="center" vertical="center" wrapText="1"/>
      <protection hidden="1"/>
    </xf>
    <xf numFmtId="0" fontId="128" fillId="0" borderId="155" xfId="0" applyFont="1" applyBorder="1" applyAlignment="1" applyProtection="1">
      <alignment horizontal="center" vertical="center" wrapText="1"/>
      <protection hidden="1"/>
    </xf>
    <xf numFmtId="0" fontId="128" fillId="0" borderId="156" xfId="0" applyFont="1" applyBorder="1" applyAlignment="1" applyProtection="1">
      <alignment horizontal="center" vertical="center" wrapText="1"/>
      <protection hidden="1"/>
    </xf>
    <xf numFmtId="0" fontId="128" fillId="0" borderId="157" xfId="0" applyFont="1" applyBorder="1" applyAlignment="1" applyProtection="1">
      <alignment horizontal="center" vertical="center" wrapText="1"/>
      <protection hidden="1"/>
    </xf>
    <xf numFmtId="0" fontId="128" fillId="0" borderId="0" xfId="0" applyFont="1" applyBorder="1" applyAlignment="1" applyProtection="1">
      <alignment horizontal="center" vertical="center" wrapText="1"/>
      <protection hidden="1"/>
    </xf>
    <xf numFmtId="0" fontId="128" fillId="0" borderId="158" xfId="0" applyFont="1" applyBorder="1" applyAlignment="1" applyProtection="1">
      <alignment horizontal="center" vertical="center" wrapText="1"/>
      <protection hidden="1"/>
    </xf>
    <xf numFmtId="0" fontId="128" fillId="0" borderId="159" xfId="0" applyFont="1" applyBorder="1" applyAlignment="1" applyProtection="1">
      <alignment horizontal="center" vertical="center" wrapText="1"/>
      <protection hidden="1"/>
    </xf>
    <xf numFmtId="0" fontId="128" fillId="0" borderId="160" xfId="0" applyFont="1" applyBorder="1" applyAlignment="1" applyProtection="1">
      <alignment horizontal="center" vertical="center" wrapText="1"/>
      <protection hidden="1"/>
    </xf>
    <xf numFmtId="0" fontId="128" fillId="0" borderId="161" xfId="0" applyFont="1" applyBorder="1" applyAlignment="1" applyProtection="1">
      <alignment horizontal="center" vertical="center" wrapText="1"/>
      <protection hidden="1"/>
    </xf>
    <xf numFmtId="0" fontId="276" fillId="0" borderId="96" xfId="0" applyFont="1" applyFill="1" applyBorder="1" applyAlignment="1" applyProtection="1">
      <alignment horizontal="center" vertical="center" wrapText="1"/>
      <protection hidden="1"/>
    </xf>
    <xf numFmtId="0" fontId="276" fillId="0" borderId="88" xfId="0" applyFont="1" applyFill="1" applyBorder="1" applyAlignment="1" applyProtection="1">
      <alignment horizontal="center" vertical="center" wrapText="1"/>
      <protection hidden="1"/>
    </xf>
    <xf numFmtId="0" fontId="143" fillId="0" borderId="88" xfId="0" applyNumberFormat="1" applyFont="1" applyFill="1" applyBorder="1" applyAlignment="1" applyProtection="1">
      <alignment horizontal="center" vertical="center" wrapText="1"/>
      <protection hidden="1"/>
    </xf>
    <xf numFmtId="168" fontId="146" fillId="0" borderId="88" xfId="0" applyNumberFormat="1" applyFont="1" applyBorder="1" applyAlignment="1" applyProtection="1">
      <alignment horizontal="center" vertical="center"/>
      <protection hidden="1"/>
    </xf>
    <xf numFmtId="168" fontId="146" fillId="0" borderId="96" xfId="0" applyNumberFormat="1" applyFont="1" applyBorder="1" applyAlignment="1" applyProtection="1">
      <alignment horizontal="center" vertical="center"/>
      <protection hidden="1"/>
    </xf>
    <xf numFmtId="0" fontId="128" fillId="0" borderId="88" xfId="0" applyFont="1" applyFill="1" applyBorder="1" applyAlignment="1" applyProtection="1">
      <alignment horizontal="center" vertical="center" wrapText="1"/>
      <protection hidden="1"/>
    </xf>
    <xf numFmtId="0" fontId="138" fillId="0" borderId="88" xfId="0" applyNumberFormat="1" applyFont="1" applyFill="1" applyBorder="1" applyAlignment="1" applyProtection="1">
      <alignment horizontal="center" vertical="center" wrapText="1"/>
      <protection hidden="1"/>
    </xf>
    <xf numFmtId="0" fontId="242" fillId="0" borderId="0" xfId="0" applyFont="1" applyBorder="1" applyAlignment="1" applyProtection="1">
      <alignment horizontal="center"/>
      <protection hidden="1"/>
    </xf>
    <xf numFmtId="0" fontId="242" fillId="0" borderId="166" xfId="0" applyFont="1" applyBorder="1" applyAlignment="1" applyProtection="1">
      <alignment horizontal="center"/>
      <protection hidden="1"/>
    </xf>
    <xf numFmtId="0" fontId="242" fillId="0" borderId="165" xfId="0" applyFont="1" applyBorder="1" applyAlignment="1" applyProtection="1">
      <alignment horizontal="left" vertical="center"/>
      <protection hidden="1"/>
    </xf>
    <xf numFmtId="0" fontId="242" fillId="0" borderId="0" xfId="0" applyFont="1" applyBorder="1" applyAlignment="1" applyProtection="1">
      <alignment horizontal="left" vertical="center"/>
      <protection hidden="1"/>
    </xf>
    <xf numFmtId="0" fontId="274" fillId="0" borderId="0" xfId="0" applyFont="1" applyBorder="1" applyAlignment="1" applyProtection="1">
      <alignment horizontal="center"/>
      <protection hidden="1"/>
    </xf>
    <xf numFmtId="0" fontId="274" fillId="0" borderId="166" xfId="0" applyFont="1" applyBorder="1" applyAlignment="1" applyProtection="1">
      <alignment horizontal="center"/>
      <protection hidden="1"/>
    </xf>
    <xf numFmtId="0" fontId="292" fillId="0" borderId="0" xfId="0" applyFont="1" applyBorder="1" applyAlignment="1" applyProtection="1">
      <alignment horizontal="center" vertical="center"/>
      <protection hidden="1"/>
    </xf>
    <xf numFmtId="0" fontId="156" fillId="0" borderId="0" xfId="0" applyFont="1" applyBorder="1" applyAlignment="1" applyProtection="1">
      <alignment horizontal="left" vertical="center"/>
      <protection hidden="1"/>
    </xf>
    <xf numFmtId="0" fontId="156" fillId="0" borderId="166" xfId="0" applyFont="1" applyBorder="1" applyAlignment="1" applyProtection="1">
      <alignment horizontal="left" vertical="center"/>
      <protection hidden="1"/>
    </xf>
    <xf numFmtId="0" fontId="292" fillId="0" borderId="165" xfId="0" applyFont="1" applyBorder="1" applyAlignment="1" applyProtection="1">
      <alignment horizontal="right" vertical="center"/>
      <protection hidden="1"/>
    </xf>
    <xf numFmtId="0" fontId="292" fillId="0" borderId="0" xfId="0" applyFont="1" applyBorder="1" applyAlignment="1" applyProtection="1">
      <alignment horizontal="right" vertical="center"/>
      <protection hidden="1"/>
    </xf>
    <xf numFmtId="0" fontId="155" fillId="0" borderId="165" xfId="0" applyFont="1" applyBorder="1" applyAlignment="1" applyProtection="1">
      <alignment horizontal="right" vertical="center"/>
      <protection hidden="1"/>
    </xf>
    <xf numFmtId="0" fontId="155" fillId="0" borderId="0" xfId="0" applyFont="1" applyBorder="1" applyAlignment="1" applyProtection="1">
      <alignment horizontal="right" vertical="center"/>
      <protection hidden="1"/>
    </xf>
    <xf numFmtId="171" fontId="297" fillId="0" borderId="0" xfId="0" applyNumberFormat="1" applyFont="1" applyBorder="1" applyAlignment="1" applyProtection="1">
      <alignment horizontal="center" vertical="center"/>
      <protection hidden="1"/>
    </xf>
    <xf numFmtId="171" fontId="144" fillId="0" borderId="165" xfId="0" applyNumberFormat="1" applyFont="1" applyBorder="1" applyAlignment="1" applyProtection="1">
      <alignment horizontal="center"/>
      <protection hidden="1"/>
    </xf>
    <xf numFmtId="171" fontId="144" fillId="0" borderId="0" xfId="0" applyNumberFormat="1" applyFont="1" applyBorder="1" applyAlignment="1" applyProtection="1">
      <alignment horizontal="center"/>
      <protection hidden="1"/>
    </xf>
    <xf numFmtId="0" fontId="295" fillId="0" borderId="0" xfId="0" applyFont="1" applyBorder="1" applyAlignment="1" applyProtection="1">
      <alignment horizontal="center"/>
      <protection hidden="1"/>
    </xf>
    <xf numFmtId="0" fontId="242" fillId="0" borderId="165" xfId="0" applyFont="1" applyBorder="1" applyAlignment="1" applyProtection="1">
      <alignment horizontal="center"/>
      <protection hidden="1"/>
    </xf>
    <xf numFmtId="0" fontId="295" fillId="0" borderId="165" xfId="0" applyFont="1" applyBorder="1" applyAlignment="1" applyProtection="1">
      <alignment horizontal="center"/>
      <protection hidden="1"/>
    </xf>
    <xf numFmtId="0" fontId="294" fillId="0" borderId="0" xfId="0" applyFont="1" applyBorder="1" applyAlignment="1" applyProtection="1">
      <alignment horizontal="center"/>
      <protection hidden="1"/>
    </xf>
    <xf numFmtId="0" fontId="128" fillId="0" borderId="134" xfId="0" applyFont="1" applyBorder="1" applyAlignment="1" applyProtection="1">
      <alignment horizontal="center" vertical="center" wrapText="1"/>
      <protection hidden="1"/>
    </xf>
    <xf numFmtId="0" fontId="128" fillId="0" borderId="135" xfId="0" applyFont="1" applyBorder="1" applyAlignment="1" applyProtection="1">
      <alignment horizontal="center" vertical="center" wrapText="1"/>
      <protection hidden="1"/>
    </xf>
    <xf numFmtId="0" fontId="128" fillId="0" borderId="136" xfId="0" applyFont="1" applyBorder="1" applyAlignment="1" applyProtection="1">
      <alignment horizontal="center" vertical="center" wrapText="1"/>
      <protection hidden="1"/>
    </xf>
    <xf numFmtId="0" fontId="128" fillId="0" borderId="137" xfId="0" applyFont="1" applyBorder="1" applyAlignment="1" applyProtection="1">
      <alignment horizontal="center" vertical="center" wrapText="1"/>
      <protection hidden="1"/>
    </xf>
    <xf numFmtId="0" fontId="128" fillId="0" borderId="138" xfId="0" applyFont="1" applyBorder="1" applyAlignment="1" applyProtection="1">
      <alignment horizontal="center" vertical="center" wrapText="1"/>
      <protection hidden="1"/>
    </xf>
    <xf numFmtId="0" fontId="128" fillId="0" borderId="139" xfId="0" applyFont="1" applyBorder="1" applyAlignment="1" applyProtection="1">
      <alignment horizontal="center" vertical="center" wrapText="1"/>
      <protection hidden="1"/>
    </xf>
    <xf numFmtId="0" fontId="128" fillId="0" borderId="140" xfId="0" applyFont="1" applyBorder="1" applyAlignment="1" applyProtection="1">
      <alignment horizontal="center" vertical="center" wrapText="1"/>
      <protection hidden="1"/>
    </xf>
    <xf numFmtId="0" fontId="128" fillId="0" borderId="141" xfId="0" applyFont="1" applyBorder="1" applyAlignment="1" applyProtection="1">
      <alignment horizontal="center" vertical="center" wrapText="1"/>
      <protection hidden="1"/>
    </xf>
    <xf numFmtId="0" fontId="290" fillId="0" borderId="162" xfId="0" applyFont="1" applyBorder="1" applyAlignment="1" applyProtection="1">
      <alignment horizontal="center"/>
      <protection hidden="1"/>
    </xf>
    <xf numFmtId="0" fontId="290" fillId="0" borderId="163" xfId="0" applyFont="1" applyBorder="1" applyAlignment="1" applyProtection="1">
      <alignment horizontal="center"/>
      <protection hidden="1"/>
    </xf>
    <xf numFmtId="0" fontId="290" fillId="0" borderId="164" xfId="0" applyFont="1" applyBorder="1" applyAlignment="1" applyProtection="1">
      <alignment horizontal="center"/>
      <protection hidden="1"/>
    </xf>
    <xf numFmtId="0" fontId="242" fillId="0" borderId="0" xfId="0" applyFont="1" applyBorder="1" applyAlignment="1" applyProtection="1">
      <alignment horizontal="right" vertical="center"/>
      <protection hidden="1"/>
    </xf>
    <xf numFmtId="0" fontId="295" fillId="0" borderId="166" xfId="0" applyFont="1" applyBorder="1" applyAlignment="1" applyProtection="1">
      <alignment horizontal="center"/>
      <protection hidden="1"/>
    </xf>
    <xf numFmtId="0" fontId="298" fillId="0" borderId="165" xfId="0" applyFont="1" applyBorder="1" applyAlignment="1" applyProtection="1">
      <alignment horizontal="center"/>
      <protection hidden="1"/>
    </xf>
    <xf numFmtId="0" fontId="298" fillId="0" borderId="0" xfId="0" applyFont="1" applyBorder="1" applyAlignment="1" applyProtection="1">
      <alignment horizontal="center"/>
      <protection hidden="1"/>
    </xf>
    <xf numFmtId="0" fontId="298" fillId="0" borderId="166" xfId="0" applyFont="1" applyBorder="1" applyAlignment="1" applyProtection="1">
      <alignment horizontal="center"/>
      <protection hidden="1"/>
    </xf>
    <xf numFmtId="0" fontId="291" fillId="0" borderId="0" xfId="0" applyFont="1" applyBorder="1" applyAlignment="1" applyProtection="1">
      <alignment horizontal="center"/>
      <protection hidden="1"/>
    </xf>
    <xf numFmtId="0" fontId="293" fillId="0" borderId="0" xfId="0" applyFont="1" applyBorder="1" applyAlignment="1" applyProtection="1">
      <alignment horizontal="center"/>
      <protection hidden="1"/>
    </xf>
    <xf numFmtId="0" fontId="290" fillId="0" borderId="165" xfId="0" applyFont="1" applyBorder="1" applyAlignment="1" applyProtection="1">
      <alignment horizontal="center"/>
      <protection hidden="1"/>
    </xf>
    <xf numFmtId="0" fontId="290" fillId="0" borderId="0" xfId="0" applyFont="1" applyBorder="1" applyAlignment="1" applyProtection="1">
      <alignment horizontal="center"/>
      <protection hidden="1"/>
    </xf>
    <xf numFmtId="0" fontId="290" fillId="0" borderId="166" xfId="0" applyFont="1" applyBorder="1" applyAlignment="1" applyProtection="1">
      <alignment horizontal="center"/>
      <protection hidden="1"/>
    </xf>
  </cellXfs>
  <cellStyles count="6">
    <cellStyle name="Hyperlink" xfId="1" builtinId="8"/>
    <cellStyle name="Normal" xfId="0" builtinId="0"/>
    <cellStyle name="Normal 2" xfId="5"/>
    <cellStyle name="Normal 3" xfId="4"/>
    <cellStyle name="Normal_Sheet1" xfId="3"/>
    <cellStyle name="Normal_Sheet2" xfId="2"/>
  </cellStyles>
  <dxfs count="78">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font>
      <fill>
        <patternFill patternType="none">
          <fgColor indexed="64"/>
          <bgColor auto="1"/>
        </patternFill>
      </fill>
    </dxf>
    <dxf>
      <fill>
        <patternFill>
          <bgColor rgb="FFFFD5FF"/>
        </patternFill>
      </fill>
    </dxf>
    <dxf>
      <font>
        <color rgb="FF0000FF"/>
      </font>
    </dxf>
    <dxf>
      <font>
        <color rgb="FFFF0000"/>
      </font>
    </dxf>
    <dxf>
      <font>
        <color rgb="FF0000FF"/>
      </font>
    </dxf>
    <dxf>
      <font>
        <color rgb="FFC00000"/>
      </font>
    </dxf>
    <dxf>
      <fill>
        <patternFill>
          <bgColor rgb="FFE0C1FF"/>
        </patternFill>
      </fill>
    </dxf>
    <dxf>
      <fill>
        <patternFill>
          <bgColor rgb="FFFFD3A7"/>
        </patternFill>
      </fill>
    </dxf>
    <dxf>
      <fill>
        <patternFill>
          <bgColor rgb="FFFFFF99"/>
        </patternFill>
      </fill>
    </dxf>
    <dxf>
      <font>
        <condense val="0"/>
        <extend val="0"/>
        <color rgb="FF9C0006"/>
      </font>
      <fill>
        <patternFill>
          <bgColor rgb="FFFFC7CE"/>
        </patternFill>
      </fill>
    </dxf>
    <dxf>
      <font>
        <color theme="0"/>
      </font>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lor theme="0"/>
      </font>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theme="0"/>
      </font>
    </dxf>
    <dxf>
      <font>
        <color theme="0"/>
      </font>
    </dxf>
    <dxf>
      <font>
        <color theme="0"/>
      </font>
    </dxf>
    <dxf>
      <font>
        <color rgb="FFFF0000"/>
      </font>
    </dxf>
    <dxf>
      <font>
        <color theme="0"/>
      </font>
    </dxf>
    <dxf>
      <font>
        <color auto="1"/>
      </font>
    </dxf>
    <dxf>
      <fill>
        <patternFill>
          <bgColor theme="5" tint="0.79998168889431442"/>
        </patternFill>
      </fill>
    </dxf>
    <dxf>
      <font>
        <color rgb="FFFF0000"/>
      </font>
    </dxf>
    <dxf>
      <fill>
        <patternFill>
          <bgColor rgb="FFA5FA8E"/>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ont>
        <color rgb="FFFF33CC"/>
      </font>
    </dxf>
    <dxf>
      <font>
        <color rgb="FFFF33CC"/>
      </font>
    </dxf>
    <dxf>
      <font>
        <color rgb="FF0000FF"/>
      </font>
    </dxf>
    <dxf>
      <font>
        <color rgb="FFFF0000"/>
      </font>
    </dxf>
    <dxf>
      <font>
        <color rgb="FF339933"/>
      </font>
    </dxf>
    <dxf>
      <font>
        <condense val="0"/>
        <extend val="0"/>
        <color auto="1"/>
      </font>
    </dxf>
    <dxf>
      <font>
        <color theme="0"/>
      </font>
      <fill>
        <patternFill patternType="none">
          <bgColor indexed="65"/>
        </patternFill>
      </fill>
    </dxf>
    <dxf>
      <font>
        <color rgb="FF009900"/>
      </font>
    </dxf>
    <dxf>
      <font>
        <color rgb="FF0000FF"/>
      </font>
    </dxf>
    <dxf>
      <font>
        <color rgb="FFFF0000"/>
      </font>
    </dxf>
    <dxf>
      <font>
        <color rgb="FFFF0000"/>
      </font>
    </dxf>
    <dxf>
      <font>
        <color rgb="FFFF0000"/>
      </font>
    </dxf>
    <dxf>
      <font>
        <color rgb="FF0000FF"/>
      </font>
    </dxf>
    <dxf>
      <font>
        <condense val="0"/>
        <extend val="0"/>
        <color rgb="FF9C0006"/>
      </font>
      <fill>
        <patternFill>
          <bgColor rgb="FFFFC7CE"/>
        </patternFill>
      </fill>
    </dxf>
    <dxf>
      <font>
        <condense val="0"/>
        <extend val="0"/>
        <color rgb="FF006100"/>
      </font>
      <fill>
        <patternFill>
          <bgColor rgb="FFC6EFCE"/>
        </patternFill>
      </fill>
    </dxf>
    <dxf>
      <font>
        <color rgb="FF0000FF"/>
      </font>
      <fill>
        <patternFill>
          <bgColor theme="3" tint="0.79998168889431442"/>
        </patternFill>
      </fill>
    </dxf>
    <dxf>
      <font>
        <color rgb="FFFF0000"/>
      </font>
      <fill>
        <patternFill>
          <bgColor rgb="FFFFFF99"/>
        </patternFill>
      </fill>
    </dxf>
    <dxf>
      <font>
        <color theme="0"/>
      </font>
    </dxf>
    <dxf>
      <font>
        <color auto="1"/>
      </font>
    </dxf>
    <dxf>
      <font>
        <b/>
        <i val="0"/>
        <color rgb="FF008000"/>
      </font>
    </dxf>
    <dxf>
      <font>
        <color rgb="FFFF0000"/>
      </font>
    </dxf>
    <dxf>
      <font>
        <color rgb="FF663300"/>
      </font>
      <fill>
        <patternFill>
          <bgColor rgb="FFFFCCFF"/>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theme="0"/>
      </font>
    </dxf>
  </dxfs>
  <tableStyles count="0" defaultTableStyle="TableStyleMedium9" defaultPivotStyle="PivotStyleLight16"/>
  <colors>
    <mruColors>
      <color rgb="FFBF11B3"/>
      <color rgb="FF0000FF"/>
      <color rgb="FF0F0B55"/>
      <color rgb="FFB41C8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udent DATA Entry'!A1"/><Relationship Id="rId2" Type="http://schemas.openxmlformats.org/officeDocument/2006/relationships/hyperlink" Target="#'Marks Entry'!A1"/><Relationship Id="rId1" Type="http://schemas.openxmlformats.org/officeDocument/2006/relationships/hyperlink" Target="#MARKSHEET!A1"/><Relationship Id="rId6" Type="http://schemas.openxmlformats.org/officeDocument/2006/relationships/image" Target="../media/image3.jpeg"/><Relationship Id="rId5" Type="http://schemas.openxmlformats.org/officeDocument/2006/relationships/hyperlink" Target="#Certificate!A1"/><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hyperlink" Target="#'Master sheet'!A1"/><Relationship Id="rId3" Type="http://schemas.openxmlformats.org/officeDocument/2006/relationships/image" Target="../media/image6.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2.jpeg"/><Relationship Id="rId10" Type="http://schemas.openxmlformats.org/officeDocument/2006/relationships/image" Target="../media/image12.jpeg"/><Relationship Id="rId4" Type="http://schemas.openxmlformats.org/officeDocument/2006/relationships/image" Target="../media/image7.jpeg"/><Relationship Id="rId9"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hyperlink" Target="#'Master sheet'!A1"/></Relationships>
</file>

<file path=xl/drawings/drawing1.xml><?xml version="1.0" encoding="utf-8"?>
<xdr:wsDr xmlns:xdr="http://schemas.openxmlformats.org/drawingml/2006/spreadsheetDrawing" xmlns:a="http://schemas.openxmlformats.org/drawingml/2006/main">
  <xdr:twoCellAnchor editAs="oneCell">
    <xdr:from>
      <xdr:col>1</xdr:col>
      <xdr:colOff>1257300</xdr:colOff>
      <xdr:row>1</xdr:row>
      <xdr:rowOff>0</xdr:rowOff>
    </xdr:from>
    <xdr:to>
      <xdr:col>1</xdr:col>
      <xdr:colOff>1257300</xdr:colOff>
      <xdr:row>2</xdr:row>
      <xdr:rowOff>0</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3781425" y="542925"/>
          <a:ext cx="1571625" cy="1562100"/>
        </a:xfrm>
        <a:prstGeom prst="rect">
          <a:avLst/>
        </a:prstGeom>
        <a:noFill/>
      </xdr:spPr>
    </xdr:pic>
    <xdr:clientData/>
  </xdr:twoCellAnchor>
  <xdr:twoCellAnchor editAs="oneCell">
    <xdr:from>
      <xdr:col>1</xdr:col>
      <xdr:colOff>1514475</xdr:colOff>
      <xdr:row>1</xdr:row>
      <xdr:rowOff>0</xdr:rowOff>
    </xdr:from>
    <xdr:to>
      <xdr:col>2</xdr:col>
      <xdr:colOff>561975</xdr:colOff>
      <xdr:row>1</xdr:row>
      <xdr:rowOff>1543050</xdr:rowOff>
    </xdr:to>
    <xdr:pic>
      <xdr:nvPicPr>
        <xdr:cNvPr id="6" name="Picture 5"/>
        <xdr:cNvPicPr>
          <a:picLocks noChangeAspect="1" noChangeArrowheads="1"/>
        </xdr:cNvPicPr>
      </xdr:nvPicPr>
      <xdr:blipFill>
        <a:blip xmlns:r="http://schemas.openxmlformats.org/officeDocument/2006/relationships" r:embed="rId1"/>
        <a:srcRect/>
        <a:stretch>
          <a:fillRect/>
        </a:stretch>
      </xdr:blipFill>
      <xdr:spPr bwMode="auto">
        <a:xfrm>
          <a:off x="4038600" y="542925"/>
          <a:ext cx="1571625" cy="15430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2724149</xdr:colOff>
      <xdr:row>21</xdr:row>
      <xdr:rowOff>19050</xdr:rowOff>
    </xdr:from>
    <xdr:to>
      <xdr:col>2</xdr:col>
      <xdr:colOff>4286250</xdr:colOff>
      <xdr:row>24</xdr:row>
      <xdr:rowOff>76200</xdr:rowOff>
    </xdr:to>
    <xdr:sp macro="" textlink="">
      <xdr:nvSpPr>
        <xdr:cNvPr id="2" name="Bevel 1">
          <a:hlinkClick xmlns:r="http://schemas.openxmlformats.org/officeDocument/2006/relationships" r:id="rId1"/>
        </xdr:cNvPr>
        <xdr:cNvSpPr/>
      </xdr:nvSpPr>
      <xdr:spPr>
        <a:xfrm>
          <a:off x="6429374" y="605790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Marksheet</a:t>
          </a:r>
          <a:endParaRPr lang="en-US" sz="1800">
            <a:solidFill>
              <a:srgbClr val="FF0000"/>
            </a:solidFill>
          </a:endParaRPr>
        </a:p>
      </xdr:txBody>
    </xdr:sp>
    <xdr:clientData/>
  </xdr:twoCellAnchor>
  <xdr:twoCellAnchor>
    <xdr:from>
      <xdr:col>2</xdr:col>
      <xdr:colOff>533400</xdr:colOff>
      <xdr:row>21</xdr:row>
      <xdr:rowOff>9526</xdr:rowOff>
    </xdr:from>
    <xdr:to>
      <xdr:col>2</xdr:col>
      <xdr:colOff>2200275</xdr:colOff>
      <xdr:row>24</xdr:row>
      <xdr:rowOff>133351</xdr:rowOff>
    </xdr:to>
    <xdr:sp macro="" textlink="">
      <xdr:nvSpPr>
        <xdr:cNvPr id="3" name="Bevel 2">
          <a:hlinkClick xmlns:r="http://schemas.openxmlformats.org/officeDocument/2006/relationships" r:id="rId2"/>
        </xdr:cNvPr>
        <xdr:cNvSpPr/>
      </xdr:nvSpPr>
      <xdr:spPr>
        <a:xfrm>
          <a:off x="4238625" y="6048376"/>
          <a:ext cx="1666875" cy="762000"/>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Student Marks Entry </a:t>
          </a:r>
          <a:endParaRPr lang="en-US" sz="2800"/>
        </a:p>
      </xdr:txBody>
    </xdr:sp>
    <xdr:clientData/>
  </xdr:twoCellAnchor>
  <xdr:twoCellAnchor>
    <xdr:from>
      <xdr:col>1</xdr:col>
      <xdr:colOff>1304926</xdr:colOff>
      <xdr:row>20</xdr:row>
      <xdr:rowOff>228600</xdr:rowOff>
    </xdr:from>
    <xdr:to>
      <xdr:col>2</xdr:col>
      <xdr:colOff>142875</xdr:colOff>
      <xdr:row>24</xdr:row>
      <xdr:rowOff>114300</xdr:rowOff>
    </xdr:to>
    <xdr:sp macro="" textlink="">
      <xdr:nvSpPr>
        <xdr:cNvPr id="4" name="Bevel 3">
          <a:hlinkClick xmlns:r="http://schemas.openxmlformats.org/officeDocument/2006/relationships" r:id="rId3"/>
        </xdr:cNvPr>
        <xdr:cNvSpPr/>
      </xdr:nvSpPr>
      <xdr:spPr>
        <a:xfrm>
          <a:off x="1971676" y="6010275"/>
          <a:ext cx="1876424" cy="781050"/>
        </a:xfrm>
        <a:prstGeom prst="bevel">
          <a:avLst/>
        </a:prstGeom>
      </xdr:spPr>
      <xdr:style>
        <a:lnRef idx="1">
          <a:schemeClr val="accent5"/>
        </a:lnRef>
        <a:fillRef idx="3">
          <a:schemeClr val="accent5"/>
        </a:fillRef>
        <a:effectRef idx="2">
          <a:schemeClr val="accent5"/>
        </a:effectRef>
        <a:fontRef idx="minor">
          <a:schemeClr val="lt1"/>
        </a:fontRef>
      </xdr:style>
      <xdr:txBody>
        <a:bodyPr rtlCol="0" anchor="ctr"/>
        <a:lstStyle/>
        <a:p>
          <a:pPr algn="ctr"/>
          <a:r>
            <a:rPr lang="en-US" sz="1800" b="1">
              <a:solidFill>
                <a:schemeClr val="lt1"/>
              </a:solidFill>
              <a:latin typeface="+mn-lt"/>
              <a:ea typeface="+mn-ea"/>
              <a:cs typeface="+mn-cs"/>
            </a:rPr>
            <a:t>Student Data Entry in Reg.</a:t>
          </a:r>
        </a:p>
      </xdr:txBody>
    </xdr:sp>
    <xdr:clientData/>
  </xdr:twoCellAnchor>
  <xdr:twoCellAnchor editAs="oneCell">
    <xdr:from>
      <xdr:col>7</xdr:col>
      <xdr:colOff>523874</xdr:colOff>
      <xdr:row>3</xdr:row>
      <xdr:rowOff>114300</xdr:rowOff>
    </xdr:from>
    <xdr:to>
      <xdr:col>7</xdr:col>
      <xdr:colOff>523874</xdr:colOff>
      <xdr:row>7</xdr:row>
      <xdr:rowOff>85725</xdr:rowOff>
    </xdr:to>
    <xdr:pic>
      <xdr:nvPicPr>
        <xdr:cNvPr id="5" name="Picture 6"/>
        <xdr:cNvPicPr>
          <a:picLocks noChangeAspect="1" noChangeArrowheads="1"/>
        </xdr:cNvPicPr>
      </xdr:nvPicPr>
      <xdr:blipFill>
        <a:blip xmlns:r="http://schemas.openxmlformats.org/officeDocument/2006/relationships" r:embed="rId4"/>
        <a:srcRect/>
        <a:stretch>
          <a:fillRect/>
        </a:stretch>
      </xdr:blipFill>
      <xdr:spPr bwMode="auto">
        <a:xfrm>
          <a:off x="14820899" y="847725"/>
          <a:ext cx="1057275" cy="1524000"/>
        </a:xfrm>
        <a:prstGeom prst="rect">
          <a:avLst/>
        </a:prstGeom>
        <a:noFill/>
      </xdr:spPr>
    </xdr:pic>
    <xdr:clientData/>
  </xdr:twoCellAnchor>
  <xdr:twoCellAnchor>
    <xdr:from>
      <xdr:col>2</xdr:col>
      <xdr:colOff>0</xdr:colOff>
      <xdr:row>26</xdr:row>
      <xdr:rowOff>0</xdr:rowOff>
    </xdr:from>
    <xdr:to>
      <xdr:col>2</xdr:col>
      <xdr:colOff>1562101</xdr:colOff>
      <xdr:row>29</xdr:row>
      <xdr:rowOff>123825</xdr:rowOff>
    </xdr:to>
    <xdr:sp macro="" textlink="">
      <xdr:nvSpPr>
        <xdr:cNvPr id="6" name="Bevel 5">
          <a:hlinkClick xmlns:r="http://schemas.openxmlformats.org/officeDocument/2006/relationships" r:id="rId5"/>
        </xdr:cNvPr>
        <xdr:cNvSpPr/>
      </xdr:nvSpPr>
      <xdr:spPr>
        <a:xfrm>
          <a:off x="3705225" y="651510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a:t>
          </a:r>
          <a:r>
            <a:rPr lang="en-US" sz="1800" b="1" baseline="0">
              <a:solidFill>
                <a:srgbClr val="FF0000"/>
              </a:solidFill>
              <a:latin typeface="+mn-lt"/>
              <a:ea typeface="+mn-ea"/>
              <a:cs typeface="+mn-cs"/>
            </a:rPr>
            <a:t>      Certificate</a:t>
          </a:r>
          <a:endParaRPr lang="en-US" sz="1800">
            <a:solidFill>
              <a:srgbClr val="FF0000"/>
            </a:solidFill>
          </a:endParaRPr>
        </a:p>
      </xdr:txBody>
    </xdr:sp>
    <xdr:clientData/>
  </xdr:twoCellAnchor>
  <xdr:twoCellAnchor editAs="oneCell">
    <xdr:from>
      <xdr:col>5</xdr:col>
      <xdr:colOff>1514475</xdr:colOff>
      <xdr:row>19</xdr:row>
      <xdr:rowOff>142875</xdr:rowOff>
    </xdr:from>
    <xdr:to>
      <xdr:col>7</xdr:col>
      <xdr:colOff>390525</xdr:colOff>
      <xdr:row>27</xdr:row>
      <xdr:rowOff>152400</xdr:rowOff>
    </xdr:to>
    <xdr:pic>
      <xdr:nvPicPr>
        <xdr:cNvPr id="7" name="Picture 6"/>
        <xdr:cNvPicPr>
          <a:picLocks noChangeAspect="1" noChangeArrowheads="1"/>
        </xdr:cNvPicPr>
      </xdr:nvPicPr>
      <xdr:blipFill>
        <a:blip xmlns:r="http://schemas.openxmlformats.org/officeDocument/2006/relationships" r:embed="rId6"/>
        <a:srcRect/>
        <a:stretch>
          <a:fillRect/>
        </a:stretch>
      </xdr:blipFill>
      <xdr:spPr bwMode="auto">
        <a:xfrm>
          <a:off x="11401425" y="5114925"/>
          <a:ext cx="1362075" cy="17430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38099</xdr:rowOff>
    </xdr:from>
    <xdr:to>
      <xdr:col>10</xdr:col>
      <xdr:colOff>0</xdr:colOff>
      <xdr:row>2</xdr:row>
      <xdr:rowOff>38099</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21507450" y="1676399"/>
          <a:ext cx="742949" cy="819151"/>
        </a:xfrm>
        <a:prstGeom prst="rect">
          <a:avLst/>
        </a:prstGeom>
        <a:noFill/>
        <a:ln w="9525">
          <a:noFill/>
          <a:miter lim="800000"/>
          <a:headEnd/>
          <a:tailEnd/>
        </a:ln>
      </xdr:spPr>
    </xdr:pic>
    <xdr:clientData/>
  </xdr:twoCellAnchor>
  <xdr:twoCellAnchor editAs="oneCell">
    <xdr:from>
      <xdr:col>10</xdr:col>
      <xdr:colOff>0</xdr:colOff>
      <xdr:row>4</xdr:row>
      <xdr:rowOff>28575</xdr:rowOff>
    </xdr:from>
    <xdr:to>
      <xdr:col>10</xdr:col>
      <xdr:colOff>0</xdr:colOff>
      <xdr:row>4</xdr:row>
      <xdr:rowOff>28575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497925" y="3438525"/>
          <a:ext cx="762000" cy="819150"/>
        </a:xfrm>
        <a:prstGeom prst="rect">
          <a:avLst/>
        </a:prstGeom>
        <a:noFill/>
      </xdr:spPr>
    </xdr:pic>
    <xdr:clientData/>
  </xdr:twoCellAnchor>
  <xdr:twoCellAnchor editAs="oneCell">
    <xdr:from>
      <xdr:col>10</xdr:col>
      <xdr:colOff>0</xdr:colOff>
      <xdr:row>7</xdr:row>
      <xdr:rowOff>38099</xdr:rowOff>
    </xdr:from>
    <xdr:to>
      <xdr:col>10</xdr:col>
      <xdr:colOff>0</xdr:colOff>
      <xdr:row>7</xdr:row>
      <xdr:rowOff>38099</xdr:rowOff>
    </xdr:to>
    <xdr:pic>
      <xdr:nvPicPr>
        <xdr:cNvPr id="4"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21507448" y="6105524"/>
          <a:ext cx="781051" cy="809625"/>
        </a:xfrm>
        <a:prstGeom prst="rect">
          <a:avLst/>
        </a:prstGeom>
        <a:noFill/>
      </xdr:spPr>
    </xdr:pic>
    <xdr:clientData/>
  </xdr:twoCellAnchor>
  <xdr:twoCellAnchor editAs="oneCell">
    <xdr:from>
      <xdr:col>10</xdr:col>
      <xdr:colOff>0</xdr:colOff>
      <xdr:row>5</xdr:row>
      <xdr:rowOff>9525</xdr:rowOff>
    </xdr:from>
    <xdr:to>
      <xdr:col>10</xdr:col>
      <xdr:colOff>0</xdr:colOff>
      <xdr:row>5</xdr:row>
      <xdr:rowOff>9525</xdr:rowOff>
    </xdr:to>
    <xdr:pic>
      <xdr:nvPicPr>
        <xdr:cNvPr id="5" name="Picture 4"/>
        <xdr:cNvPicPr>
          <a:picLocks noChangeAspect="1" noChangeArrowheads="1"/>
        </xdr:cNvPicPr>
      </xdr:nvPicPr>
      <xdr:blipFill>
        <a:blip xmlns:r="http://schemas.openxmlformats.org/officeDocument/2006/relationships" r:embed="rId4"/>
        <a:srcRect/>
        <a:stretch>
          <a:fillRect/>
        </a:stretch>
      </xdr:blipFill>
      <xdr:spPr bwMode="auto">
        <a:xfrm>
          <a:off x="21507449" y="4305300"/>
          <a:ext cx="771525" cy="857250"/>
        </a:xfrm>
        <a:prstGeom prst="rect">
          <a:avLst/>
        </a:prstGeom>
        <a:noFill/>
      </xdr:spPr>
    </xdr:pic>
    <xdr:clientData/>
  </xdr:twoCellAnchor>
  <xdr:twoCellAnchor editAs="oneCell">
    <xdr:from>
      <xdr:col>10</xdr:col>
      <xdr:colOff>0</xdr:colOff>
      <xdr:row>2</xdr:row>
      <xdr:rowOff>862828</xdr:rowOff>
    </xdr:from>
    <xdr:to>
      <xdr:col>10</xdr:col>
      <xdr:colOff>0</xdr:colOff>
      <xdr:row>2</xdr:row>
      <xdr:rowOff>456428</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1497925" y="2501128"/>
          <a:ext cx="762000" cy="870722"/>
        </a:xfrm>
        <a:prstGeom prst="rect">
          <a:avLst/>
        </a:prstGeom>
        <a:noFill/>
      </xdr:spPr>
    </xdr:pic>
    <xdr:clientData/>
  </xdr:twoCellAnchor>
  <xdr:twoCellAnchor editAs="oneCell">
    <xdr:from>
      <xdr:col>10</xdr:col>
      <xdr:colOff>0</xdr:colOff>
      <xdr:row>6</xdr:row>
      <xdr:rowOff>19050</xdr:rowOff>
    </xdr:from>
    <xdr:to>
      <xdr:col>10</xdr:col>
      <xdr:colOff>0</xdr:colOff>
      <xdr:row>6</xdr:row>
      <xdr:rowOff>19050</xdr:rowOff>
    </xdr:to>
    <xdr:pic>
      <xdr:nvPicPr>
        <xdr:cNvPr id="7" name="Picture 8"/>
        <xdr:cNvPicPr>
          <a:picLocks noChangeAspect="1" noChangeArrowheads="1"/>
        </xdr:cNvPicPr>
      </xdr:nvPicPr>
      <xdr:blipFill>
        <a:blip xmlns:r="http://schemas.openxmlformats.org/officeDocument/2006/relationships" r:embed="rId6" cstate="print"/>
        <a:srcRect/>
        <a:stretch>
          <a:fillRect/>
        </a:stretch>
      </xdr:blipFill>
      <xdr:spPr bwMode="auto">
        <a:xfrm>
          <a:off x="21497925" y="5200650"/>
          <a:ext cx="781050" cy="857249"/>
        </a:xfrm>
        <a:prstGeom prst="rect">
          <a:avLst/>
        </a:prstGeom>
        <a:noFill/>
      </xdr:spPr>
    </xdr:pic>
    <xdr:clientData/>
  </xdr:twoCellAnchor>
  <xdr:twoCellAnchor editAs="oneCell">
    <xdr:from>
      <xdr:col>10</xdr:col>
      <xdr:colOff>0</xdr:colOff>
      <xdr:row>16</xdr:row>
      <xdr:rowOff>9525</xdr:rowOff>
    </xdr:from>
    <xdr:to>
      <xdr:col>10</xdr:col>
      <xdr:colOff>0</xdr:colOff>
      <xdr:row>16</xdr:row>
      <xdr:rowOff>9525</xdr:rowOff>
    </xdr:to>
    <xdr:pic>
      <xdr:nvPicPr>
        <xdr:cNvPr id="8" name="Picture 10"/>
        <xdr:cNvPicPr>
          <a:picLocks noChangeAspect="1" noChangeArrowheads="1"/>
        </xdr:cNvPicPr>
      </xdr:nvPicPr>
      <xdr:blipFill>
        <a:blip xmlns:r="http://schemas.openxmlformats.org/officeDocument/2006/relationships" r:embed="rId7" cstate="print"/>
        <a:srcRect/>
        <a:stretch>
          <a:fillRect/>
        </a:stretch>
      </xdr:blipFill>
      <xdr:spPr bwMode="auto">
        <a:xfrm>
          <a:off x="21507450" y="14049375"/>
          <a:ext cx="666750" cy="876300"/>
        </a:xfrm>
        <a:prstGeom prst="rect">
          <a:avLst/>
        </a:prstGeom>
        <a:noFill/>
      </xdr:spPr>
    </xdr:pic>
    <xdr:clientData/>
  </xdr:twoCellAnchor>
  <xdr:twoCellAnchor editAs="oneCell">
    <xdr:from>
      <xdr:col>10</xdr:col>
      <xdr:colOff>0</xdr:colOff>
      <xdr:row>8</xdr:row>
      <xdr:rowOff>28576</xdr:rowOff>
    </xdr:from>
    <xdr:to>
      <xdr:col>10</xdr:col>
      <xdr:colOff>0</xdr:colOff>
      <xdr:row>8</xdr:row>
      <xdr:rowOff>28576</xdr:rowOff>
    </xdr:to>
    <xdr:pic>
      <xdr:nvPicPr>
        <xdr:cNvPr id="9" name="Picture 12"/>
        <xdr:cNvPicPr>
          <a:picLocks noChangeAspect="1" noChangeArrowheads="1"/>
        </xdr:cNvPicPr>
      </xdr:nvPicPr>
      <xdr:blipFill>
        <a:blip xmlns:r="http://schemas.openxmlformats.org/officeDocument/2006/relationships" r:embed="rId8" cstate="print"/>
        <a:srcRect/>
        <a:stretch>
          <a:fillRect/>
        </a:stretch>
      </xdr:blipFill>
      <xdr:spPr bwMode="auto">
        <a:xfrm>
          <a:off x="21497925" y="6981826"/>
          <a:ext cx="657226" cy="857250"/>
        </a:xfrm>
        <a:prstGeom prst="rect">
          <a:avLst/>
        </a:prstGeom>
        <a:noFill/>
      </xdr:spPr>
    </xdr:pic>
    <xdr:clientData/>
  </xdr:twoCellAnchor>
  <xdr:twoCellAnchor editAs="oneCell">
    <xdr:from>
      <xdr:col>10</xdr:col>
      <xdr:colOff>0</xdr:colOff>
      <xdr:row>9</xdr:row>
      <xdr:rowOff>38099</xdr:rowOff>
    </xdr:from>
    <xdr:to>
      <xdr:col>10</xdr:col>
      <xdr:colOff>0</xdr:colOff>
      <xdr:row>9</xdr:row>
      <xdr:rowOff>38099</xdr:rowOff>
    </xdr:to>
    <xdr:pic>
      <xdr:nvPicPr>
        <xdr:cNvPr id="10" name="Picture 14"/>
        <xdr:cNvPicPr>
          <a:picLocks noChangeAspect="1" noChangeArrowheads="1"/>
        </xdr:cNvPicPr>
      </xdr:nvPicPr>
      <xdr:blipFill>
        <a:blip xmlns:r="http://schemas.openxmlformats.org/officeDocument/2006/relationships" r:embed="rId9"/>
        <a:srcRect/>
        <a:stretch>
          <a:fillRect/>
        </a:stretch>
      </xdr:blipFill>
      <xdr:spPr bwMode="auto">
        <a:xfrm>
          <a:off x="21507449" y="7877174"/>
          <a:ext cx="762001" cy="828675"/>
        </a:xfrm>
        <a:prstGeom prst="rect">
          <a:avLst/>
        </a:prstGeom>
        <a:noFill/>
      </xdr:spPr>
    </xdr:pic>
    <xdr:clientData/>
  </xdr:twoCellAnchor>
  <xdr:twoCellAnchor editAs="oneCell">
    <xdr:from>
      <xdr:col>10</xdr:col>
      <xdr:colOff>0</xdr:colOff>
      <xdr:row>10</xdr:row>
      <xdr:rowOff>9525</xdr:rowOff>
    </xdr:from>
    <xdr:to>
      <xdr:col>10</xdr:col>
      <xdr:colOff>0</xdr:colOff>
      <xdr:row>10</xdr:row>
      <xdr:rowOff>9525</xdr:rowOff>
    </xdr:to>
    <xdr:pic>
      <xdr:nvPicPr>
        <xdr:cNvPr id="11" name="Picture 16"/>
        <xdr:cNvPicPr>
          <a:picLocks noChangeAspect="1" noChangeArrowheads="1"/>
        </xdr:cNvPicPr>
      </xdr:nvPicPr>
      <xdr:blipFill>
        <a:blip xmlns:r="http://schemas.openxmlformats.org/officeDocument/2006/relationships" r:embed="rId10"/>
        <a:srcRect/>
        <a:stretch>
          <a:fillRect/>
        </a:stretch>
      </xdr:blipFill>
      <xdr:spPr bwMode="auto">
        <a:xfrm>
          <a:off x="21497925" y="8734425"/>
          <a:ext cx="781050" cy="866776"/>
        </a:xfrm>
        <a:prstGeom prst="rect">
          <a:avLst/>
        </a:prstGeom>
        <a:noFill/>
      </xdr:spPr>
    </xdr:pic>
    <xdr:clientData/>
  </xdr:twoCellAnchor>
  <xdr:twoCellAnchor editAs="oneCell">
    <xdr:from>
      <xdr:col>10</xdr:col>
      <xdr:colOff>0</xdr:colOff>
      <xdr:row>11</xdr:row>
      <xdr:rowOff>17145</xdr:rowOff>
    </xdr:from>
    <xdr:to>
      <xdr:col>10</xdr:col>
      <xdr:colOff>0</xdr:colOff>
      <xdr:row>11</xdr:row>
      <xdr:rowOff>17145</xdr:rowOff>
    </xdr:to>
    <xdr:pic>
      <xdr:nvPicPr>
        <xdr:cNvPr id="12" name="Picture 18"/>
        <xdr:cNvPicPr>
          <a:picLocks noChangeAspect="1" noChangeArrowheads="1"/>
        </xdr:cNvPicPr>
      </xdr:nvPicPr>
      <xdr:blipFill>
        <a:blip xmlns:r="http://schemas.openxmlformats.org/officeDocument/2006/relationships" r:embed="rId11" cstate="print"/>
        <a:srcRect/>
        <a:stretch>
          <a:fillRect/>
        </a:stretch>
      </xdr:blipFill>
      <xdr:spPr bwMode="auto">
        <a:xfrm>
          <a:off x="21507450" y="9627870"/>
          <a:ext cx="761999" cy="849630"/>
        </a:xfrm>
        <a:prstGeom prst="rect">
          <a:avLst/>
        </a:prstGeom>
        <a:noFill/>
      </xdr:spPr>
    </xdr:pic>
    <xdr:clientData/>
  </xdr:twoCellAnchor>
  <xdr:twoCellAnchor editAs="oneCell">
    <xdr:from>
      <xdr:col>10</xdr:col>
      <xdr:colOff>0</xdr:colOff>
      <xdr:row>12</xdr:row>
      <xdr:rowOff>28575</xdr:rowOff>
    </xdr:from>
    <xdr:to>
      <xdr:col>10</xdr:col>
      <xdr:colOff>0</xdr:colOff>
      <xdr:row>12</xdr:row>
      <xdr:rowOff>28575</xdr:rowOff>
    </xdr:to>
    <xdr:pic>
      <xdr:nvPicPr>
        <xdr:cNvPr id="13" name="Picture 20"/>
        <xdr:cNvPicPr>
          <a:picLocks noChangeAspect="1" noChangeArrowheads="1"/>
        </xdr:cNvPicPr>
      </xdr:nvPicPr>
      <xdr:blipFill>
        <a:blip xmlns:r="http://schemas.openxmlformats.org/officeDocument/2006/relationships" r:embed="rId12"/>
        <a:srcRect/>
        <a:stretch>
          <a:fillRect/>
        </a:stretch>
      </xdr:blipFill>
      <xdr:spPr bwMode="auto">
        <a:xfrm>
          <a:off x="21516975" y="10525125"/>
          <a:ext cx="733425" cy="828675"/>
        </a:xfrm>
        <a:prstGeom prst="rect">
          <a:avLst/>
        </a:prstGeom>
        <a:noFill/>
      </xdr:spPr>
    </xdr:pic>
    <xdr:clientData/>
  </xdr:twoCellAnchor>
  <xdr:twoCellAnchor>
    <xdr:from>
      <xdr:col>10</xdr:col>
      <xdr:colOff>571500</xdr:colOff>
      <xdr:row>0</xdr:row>
      <xdr:rowOff>0</xdr:rowOff>
    </xdr:from>
    <xdr:to>
      <xdr:col>12</xdr:col>
      <xdr:colOff>219075</xdr:colOff>
      <xdr:row>1</xdr:row>
      <xdr:rowOff>276225</xdr:rowOff>
    </xdr:to>
    <xdr:sp macro="" textlink="">
      <xdr:nvSpPr>
        <xdr:cNvPr id="14" name="Bevel 13">
          <a:hlinkClick xmlns:r="http://schemas.openxmlformats.org/officeDocument/2006/relationships" r:id="rId13"/>
        </xdr:cNvPr>
        <xdr:cNvSpPr/>
      </xdr:nvSpPr>
      <xdr:spPr>
        <a:xfrm>
          <a:off x="9629775" y="0"/>
          <a:ext cx="1838325" cy="5429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1</xdr:rowOff>
    </xdr:from>
    <xdr:to>
      <xdr:col>7</xdr:col>
      <xdr:colOff>19050</xdr:colOff>
      <xdr:row>1</xdr:row>
      <xdr:rowOff>352426</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7467600" y="1"/>
          <a:ext cx="676275" cy="609600"/>
        </a:xfrm>
        <a:prstGeom prst="rect">
          <a:avLst/>
        </a:prstGeom>
        <a:noFill/>
        <a:ln w="9525">
          <a:noFill/>
          <a:miter lim="800000"/>
          <a:headEnd/>
          <a:tailEnd/>
        </a:ln>
      </xdr:spPr>
    </xdr:pic>
    <xdr:clientData/>
  </xdr:twoCellAnchor>
  <xdr:twoCellAnchor>
    <xdr:from>
      <xdr:col>4</xdr:col>
      <xdr:colOff>904875</xdr:colOff>
      <xdr:row>106</xdr:row>
      <xdr:rowOff>200025</xdr:rowOff>
    </xdr:from>
    <xdr:to>
      <xdr:col>5</xdr:col>
      <xdr:colOff>1504950</xdr:colOff>
      <xdr:row>109</xdr:row>
      <xdr:rowOff>47625</xdr:rowOff>
    </xdr:to>
    <xdr:sp macro="" textlink="">
      <xdr:nvSpPr>
        <xdr:cNvPr id="3" name="Bevel 2">
          <a:hlinkClick xmlns:r="http://schemas.openxmlformats.org/officeDocument/2006/relationships" r:id="rId2"/>
        </xdr:cNvPr>
        <xdr:cNvSpPr/>
      </xdr:nvSpPr>
      <xdr:spPr>
        <a:xfrm>
          <a:off x="3362325" y="29346525"/>
          <a:ext cx="2200275" cy="6191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190499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19</xdr:col>
      <xdr:colOff>217343</xdr:colOff>
      <xdr:row>5</xdr:row>
      <xdr:rowOff>219076</xdr:rowOff>
    </xdr:from>
    <xdr:to>
      <xdr:col>22</xdr:col>
      <xdr:colOff>303934</xdr:colOff>
      <xdr:row>6</xdr:row>
      <xdr:rowOff>721303</xdr:rowOff>
    </xdr:to>
    <xdr:sp macro="" textlink="">
      <xdr:nvSpPr>
        <xdr:cNvPr id="3" name="Bevel 2">
          <a:hlinkClick xmlns:r="http://schemas.openxmlformats.org/officeDocument/2006/relationships" r:id="rId2"/>
        </xdr:cNvPr>
        <xdr:cNvSpPr/>
      </xdr:nvSpPr>
      <xdr:spPr>
        <a:xfrm>
          <a:off x="9704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15</xdr:col>
      <xdr:colOff>209550</xdr:colOff>
      <xdr:row>0</xdr:row>
      <xdr:rowOff>47625</xdr:rowOff>
    </xdr:from>
    <xdr:to>
      <xdr:col>16</xdr:col>
      <xdr:colOff>314325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7610475" y="47625"/>
          <a:ext cx="619125" cy="5334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8</xdr:row>
      <xdr:rowOff>121227</xdr:rowOff>
    </xdr:from>
    <xdr:to>
      <xdr:col>14</xdr:col>
      <xdr:colOff>217343</xdr:colOff>
      <xdr:row>12</xdr:row>
      <xdr:rowOff>79663</xdr:rowOff>
    </xdr:to>
    <xdr:sp macro="" textlink="">
      <xdr:nvSpPr>
        <xdr:cNvPr id="2" name="Bevel 1">
          <a:hlinkClick xmlns:r="http://schemas.openxmlformats.org/officeDocument/2006/relationships" r:id="rId1"/>
        </xdr:cNvPr>
        <xdr:cNvSpPr/>
      </xdr:nvSpPr>
      <xdr:spPr>
        <a:xfrm>
          <a:off x="6632864" y="1082386"/>
          <a:ext cx="1429615" cy="815686"/>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3</xdr:col>
      <xdr:colOff>545524</xdr:colOff>
      <xdr:row>0</xdr:row>
      <xdr:rowOff>17317</xdr:rowOff>
    </xdr:from>
    <xdr:to>
      <xdr:col>5</xdr:col>
      <xdr:colOff>181842</xdr:colOff>
      <xdr:row>2</xdr:row>
      <xdr:rowOff>162370</xdr:rowOff>
    </xdr:to>
    <xdr:pic>
      <xdr:nvPicPr>
        <xdr:cNvPr id="3" name="Picture 2" descr="images.jpg"/>
        <xdr:cNvPicPr>
          <a:picLocks noChangeAspect="1"/>
        </xdr:cNvPicPr>
      </xdr:nvPicPr>
      <xdr:blipFill>
        <a:blip xmlns:r="http://schemas.openxmlformats.org/officeDocument/2006/relationships" r:embed="rId2" cstate="print"/>
        <a:stretch>
          <a:fillRect/>
        </a:stretch>
      </xdr:blipFill>
      <xdr:spPr>
        <a:xfrm>
          <a:off x="2476501" y="17317"/>
          <a:ext cx="727364" cy="5433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20sheet%2011/Class%2011th%20Result%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20sheet%2011/Excel%20sheet/11th_master_Hindi%20%20UNLOC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ul%20sheet%2011/Class%2011th%20Result%20Sheet%20-%20in%20Englis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 Sheet"/>
      <sheetName val="Student DATA Entry"/>
      <sheetName val="Marks Entry"/>
      <sheetName val="Statement of Marks"/>
      <sheetName val="Teacher &amp; Cat. Wise Result"/>
      <sheetName val="Result Aggregate"/>
      <sheetName val="Result Subject-wise"/>
      <sheetName val="MARKSHEET"/>
    </sheetNames>
    <sheetDataSet>
      <sheetData sheetId="0" refreshError="1"/>
      <sheetData sheetId="1" refreshError="1"/>
      <sheetData sheetId="2">
        <row r="4">
          <cell r="A4">
            <v>1101</v>
          </cell>
        </row>
        <row r="5">
          <cell r="A5">
            <v>1102</v>
          </cell>
        </row>
        <row r="6">
          <cell r="A6">
            <v>1103</v>
          </cell>
        </row>
        <row r="7">
          <cell r="A7">
            <v>1104</v>
          </cell>
        </row>
        <row r="8">
          <cell r="A8">
            <v>1105</v>
          </cell>
        </row>
        <row r="9">
          <cell r="A9">
            <v>1106</v>
          </cell>
        </row>
        <row r="10">
          <cell r="A10">
            <v>1107</v>
          </cell>
        </row>
        <row r="11">
          <cell r="A11">
            <v>1108</v>
          </cell>
        </row>
        <row r="12">
          <cell r="A12">
            <v>1109</v>
          </cell>
        </row>
        <row r="13">
          <cell r="A13">
            <v>1110</v>
          </cell>
        </row>
        <row r="14">
          <cell r="A14">
            <v>1111</v>
          </cell>
        </row>
        <row r="15">
          <cell r="A15">
            <v>1112</v>
          </cell>
        </row>
        <row r="16">
          <cell r="A16">
            <v>1113</v>
          </cell>
        </row>
        <row r="17">
          <cell r="A17">
            <v>1114</v>
          </cell>
        </row>
        <row r="18">
          <cell r="A18">
            <v>1115</v>
          </cell>
        </row>
        <row r="19">
          <cell r="A19">
            <v>1116</v>
          </cell>
        </row>
        <row r="20">
          <cell r="A20">
            <v>1117</v>
          </cell>
        </row>
        <row r="21">
          <cell r="A21">
            <v>1118</v>
          </cell>
        </row>
        <row r="22">
          <cell r="A22">
            <v>1119</v>
          </cell>
        </row>
        <row r="23">
          <cell r="A23">
            <v>1120</v>
          </cell>
        </row>
        <row r="24">
          <cell r="A24">
            <v>1121</v>
          </cell>
        </row>
        <row r="25">
          <cell r="A25">
            <v>1122</v>
          </cell>
        </row>
        <row r="26">
          <cell r="A26">
            <v>1123</v>
          </cell>
        </row>
        <row r="27">
          <cell r="A27">
            <v>1124</v>
          </cell>
        </row>
        <row r="28">
          <cell r="A28">
            <v>1125</v>
          </cell>
        </row>
        <row r="29">
          <cell r="A29">
            <v>1126</v>
          </cell>
        </row>
        <row r="30">
          <cell r="A30">
            <v>1127</v>
          </cell>
        </row>
        <row r="31">
          <cell r="A31">
            <v>1128</v>
          </cell>
        </row>
        <row r="32">
          <cell r="A32">
            <v>1129</v>
          </cell>
        </row>
        <row r="33">
          <cell r="A33">
            <v>1130</v>
          </cell>
        </row>
        <row r="34">
          <cell r="A34">
            <v>1131</v>
          </cell>
        </row>
        <row r="35">
          <cell r="A35">
            <v>1132</v>
          </cell>
        </row>
        <row r="36">
          <cell r="A36">
            <v>1133</v>
          </cell>
        </row>
        <row r="37">
          <cell r="A37">
            <v>1134</v>
          </cell>
        </row>
        <row r="38">
          <cell r="A38">
            <v>1135</v>
          </cell>
        </row>
        <row r="39">
          <cell r="A39">
            <v>1136</v>
          </cell>
        </row>
        <row r="40">
          <cell r="A40">
            <v>1137</v>
          </cell>
        </row>
        <row r="41">
          <cell r="A41">
            <v>1138</v>
          </cell>
        </row>
        <row r="42">
          <cell r="A42">
            <v>1139</v>
          </cell>
        </row>
        <row r="43">
          <cell r="A43">
            <v>1140</v>
          </cell>
        </row>
        <row r="44">
          <cell r="A44">
            <v>1141</v>
          </cell>
        </row>
        <row r="45">
          <cell r="A45">
            <v>1142</v>
          </cell>
        </row>
        <row r="46">
          <cell r="A46">
            <v>1143</v>
          </cell>
        </row>
        <row r="47">
          <cell r="A47">
            <v>1144</v>
          </cell>
        </row>
        <row r="48">
          <cell r="A48">
            <v>1145</v>
          </cell>
        </row>
        <row r="49">
          <cell r="A49">
            <v>1146</v>
          </cell>
        </row>
        <row r="50">
          <cell r="A50">
            <v>1147</v>
          </cell>
        </row>
        <row r="51">
          <cell r="A51">
            <v>1148</v>
          </cell>
        </row>
        <row r="52">
          <cell r="A52">
            <v>1149</v>
          </cell>
        </row>
        <row r="53">
          <cell r="A53">
            <v>1150</v>
          </cell>
        </row>
        <row r="54">
          <cell r="A54">
            <v>1151</v>
          </cell>
        </row>
        <row r="55">
          <cell r="A55">
            <v>1152</v>
          </cell>
        </row>
        <row r="56">
          <cell r="A56">
            <v>1153</v>
          </cell>
        </row>
        <row r="57">
          <cell r="A57">
            <v>1154</v>
          </cell>
        </row>
        <row r="58">
          <cell r="A58">
            <v>1155</v>
          </cell>
        </row>
        <row r="59">
          <cell r="A59">
            <v>1156</v>
          </cell>
        </row>
        <row r="60">
          <cell r="A60">
            <v>1157</v>
          </cell>
        </row>
        <row r="61">
          <cell r="A61">
            <v>1158</v>
          </cell>
        </row>
        <row r="62">
          <cell r="A62">
            <v>1159</v>
          </cell>
        </row>
        <row r="63">
          <cell r="A63">
            <v>1160</v>
          </cell>
        </row>
        <row r="64">
          <cell r="A64">
            <v>1161</v>
          </cell>
        </row>
        <row r="65">
          <cell r="A65">
            <v>1162</v>
          </cell>
        </row>
        <row r="66">
          <cell r="A66">
            <v>1163</v>
          </cell>
        </row>
        <row r="67">
          <cell r="A67">
            <v>1164</v>
          </cell>
        </row>
        <row r="68">
          <cell r="A68">
            <v>1165</v>
          </cell>
        </row>
        <row r="69">
          <cell r="A69">
            <v>1166</v>
          </cell>
        </row>
        <row r="70">
          <cell r="A70">
            <v>1167</v>
          </cell>
        </row>
        <row r="71">
          <cell r="A71">
            <v>1168</v>
          </cell>
        </row>
        <row r="72">
          <cell r="A72">
            <v>1169</v>
          </cell>
        </row>
        <row r="73">
          <cell r="A73">
            <v>1170</v>
          </cell>
        </row>
        <row r="74">
          <cell r="A74">
            <v>1171</v>
          </cell>
        </row>
        <row r="75">
          <cell r="A75">
            <v>1172</v>
          </cell>
        </row>
        <row r="76">
          <cell r="A76">
            <v>1173</v>
          </cell>
        </row>
        <row r="77">
          <cell r="A77">
            <v>1174</v>
          </cell>
        </row>
        <row r="78">
          <cell r="A78">
            <v>1175</v>
          </cell>
        </row>
        <row r="79">
          <cell r="A79">
            <v>1176</v>
          </cell>
        </row>
        <row r="80">
          <cell r="A80">
            <v>1177</v>
          </cell>
        </row>
        <row r="81">
          <cell r="A81">
            <v>1178</v>
          </cell>
        </row>
        <row r="82">
          <cell r="A82">
            <v>1179</v>
          </cell>
        </row>
        <row r="83">
          <cell r="A83">
            <v>1180</v>
          </cell>
        </row>
        <row r="84">
          <cell r="A84">
            <v>1181</v>
          </cell>
        </row>
        <row r="85">
          <cell r="A85">
            <v>1182</v>
          </cell>
        </row>
        <row r="86">
          <cell r="A86">
            <v>1183</v>
          </cell>
        </row>
        <row r="87">
          <cell r="A87">
            <v>1184</v>
          </cell>
        </row>
        <row r="88">
          <cell r="A88">
            <v>1185</v>
          </cell>
        </row>
        <row r="89">
          <cell r="A89">
            <v>1186</v>
          </cell>
        </row>
        <row r="90">
          <cell r="A90">
            <v>1187</v>
          </cell>
        </row>
        <row r="91">
          <cell r="A91">
            <v>1188</v>
          </cell>
        </row>
        <row r="92">
          <cell r="A92">
            <v>1189</v>
          </cell>
        </row>
        <row r="93">
          <cell r="A93">
            <v>1190</v>
          </cell>
        </row>
        <row r="94">
          <cell r="A94">
            <v>1191</v>
          </cell>
        </row>
        <row r="95">
          <cell r="A95">
            <v>1192</v>
          </cell>
        </row>
        <row r="96">
          <cell r="A96">
            <v>1193</v>
          </cell>
        </row>
        <row r="97">
          <cell r="A97">
            <v>1194</v>
          </cell>
        </row>
        <row r="98">
          <cell r="A98">
            <v>1195</v>
          </cell>
        </row>
        <row r="99">
          <cell r="A99">
            <v>1196</v>
          </cell>
        </row>
        <row r="100">
          <cell r="A100">
            <v>1197</v>
          </cell>
        </row>
        <row r="101">
          <cell r="A101">
            <v>1198</v>
          </cell>
        </row>
        <row r="102">
          <cell r="A102">
            <v>1199</v>
          </cell>
        </row>
        <row r="103">
          <cell r="A103">
            <v>1200</v>
          </cell>
        </row>
      </sheetData>
      <sheetData sheetId="3">
        <row r="2">
          <cell r="F2" t="str">
            <v>2019-20</v>
          </cell>
        </row>
      </sheetData>
      <sheetData sheetId="4">
        <row r="7">
          <cell r="B7">
            <v>1101</v>
          </cell>
        </row>
      </sheetData>
      <sheetData sheetId="5" refreshError="1"/>
      <sheetData sheetId="6" refreshError="1"/>
      <sheetData sheetId="7" refreshError="1"/>
      <sheetData sheetId="8">
        <row r="4">
          <cell r="N4">
            <v>1104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m the developer's desk"/>
      <sheetName val="details"/>
      <sheetName val="statement of marks"/>
      <sheetName val="result aggregate"/>
      <sheetName val="result subject-wise"/>
      <sheetName val="full report"/>
    </sheetNames>
    <sheetDataSet>
      <sheetData sheetId="0"/>
      <sheetData sheetId="1">
        <row r="8">
          <cell r="A8">
            <v>1</v>
          </cell>
        </row>
      </sheetData>
      <sheetData sheetId="2">
        <row r="1">
          <cell r="EO1" t="str">
            <v xml:space="preserve">mifLFkfr </v>
          </cell>
        </row>
        <row r="4">
          <cell r="G4" t="str">
            <v>Nk= @ Nk=k dk uke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
      <sheetName val="Master Sheet"/>
      <sheetName val="Student DATA Entry"/>
      <sheetName val="Marks Entry"/>
      <sheetName val="Statement of Marks"/>
      <sheetName val="Teacher &amp; Cat. Wise Result"/>
      <sheetName val="Result Aggregate"/>
      <sheetName val="Result Subject-wise"/>
      <sheetName val="MARKSHEET"/>
    </sheetNames>
    <sheetDataSet>
      <sheetData sheetId="0"/>
      <sheetData sheetId="1"/>
      <sheetData sheetId="2"/>
      <sheetData sheetId="3"/>
      <sheetData sheetId="4">
        <row r="109">
          <cell r="FP109" t="str">
            <v>Signature of the maker</v>
          </cell>
        </row>
        <row r="111">
          <cell r="FP111" t="str">
            <v>Signature of the class teacher</v>
          </cell>
        </row>
        <row r="113">
          <cell r="FP113" t="str">
            <v>Signature of the checker</v>
          </cell>
        </row>
        <row r="115">
          <cell r="FP115" t="str">
            <v>Signature of the exam. Incharge</v>
          </cell>
        </row>
        <row r="117">
          <cell r="FP117" t="str">
            <v>Signature of the Head of the Institution</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eeralaljatchandawal@gmail.com" TargetMode="External"/><Relationship Id="rId1" Type="http://schemas.openxmlformats.org/officeDocument/2006/relationships/hyperlink" Target="https://www.youtube.com/c/Heeralalja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82"/>
  <sheetViews>
    <sheetView tabSelected="1" workbookViewId="0">
      <selection activeCell="A2" sqref="A2:D2"/>
    </sheetView>
  </sheetViews>
  <sheetFormatPr defaultColWidth="0" defaultRowHeight="28" customHeight="1" zeroHeight="1"/>
  <cols>
    <col min="1" max="4" width="37.81640625" style="28" customWidth="1"/>
    <col min="5" max="10" width="37.81640625" style="28" hidden="1" customWidth="1"/>
    <col min="11" max="18" width="0" style="28" hidden="1" customWidth="1"/>
    <col min="19" max="16384" width="37.81640625" style="28" hidden="1"/>
  </cols>
  <sheetData>
    <row r="1" spans="1:18" ht="42.75" customHeight="1" thickTop="1">
      <c r="A1" s="424" t="s">
        <v>142</v>
      </c>
      <c r="B1" s="425"/>
      <c r="C1" s="425"/>
      <c r="D1" s="426"/>
      <c r="F1" s="29"/>
      <c r="G1" s="29"/>
      <c r="H1" s="29"/>
      <c r="I1" s="29"/>
      <c r="J1" s="30"/>
      <c r="K1" s="31"/>
      <c r="L1" s="31"/>
    </row>
    <row r="2" spans="1:18" ht="123" customHeight="1">
      <c r="A2" s="427"/>
      <c r="B2" s="428"/>
      <c r="C2" s="428"/>
      <c r="D2" s="428"/>
      <c r="E2" s="31"/>
      <c r="F2" s="32"/>
      <c r="G2" s="32"/>
      <c r="H2" s="32"/>
      <c r="I2" s="32"/>
      <c r="J2" s="33"/>
    </row>
    <row r="3" spans="1:18" ht="28" customHeight="1">
      <c r="A3" s="429" t="s">
        <v>161</v>
      </c>
      <c r="B3" s="430"/>
      <c r="C3" s="430"/>
      <c r="D3" s="430"/>
      <c r="E3" s="39"/>
      <c r="F3" s="48"/>
      <c r="G3" s="48"/>
      <c r="H3" s="48"/>
      <c r="I3" s="48"/>
      <c r="J3" s="42"/>
      <c r="K3" s="43"/>
      <c r="L3" s="43"/>
      <c r="M3" s="43"/>
      <c r="N3" s="43"/>
      <c r="O3" s="43"/>
      <c r="P3" s="43"/>
      <c r="Q3" s="43"/>
      <c r="R3" s="43"/>
    </row>
    <row r="4" spans="1:18" ht="28" customHeight="1">
      <c r="A4" s="261" t="s">
        <v>384</v>
      </c>
      <c r="B4" s="422" t="s">
        <v>385</v>
      </c>
      <c r="C4" s="423"/>
      <c r="D4" s="262"/>
      <c r="E4" s="39"/>
      <c r="F4" s="48"/>
      <c r="G4" s="48"/>
      <c r="H4" s="48"/>
      <c r="I4" s="48"/>
      <c r="J4" s="42"/>
      <c r="K4" s="43"/>
      <c r="L4" s="43"/>
      <c r="M4" s="43"/>
      <c r="N4" s="43"/>
      <c r="O4" s="43"/>
      <c r="P4" s="43"/>
      <c r="Q4" s="43"/>
      <c r="R4" s="43"/>
    </row>
    <row r="5" spans="1:18" ht="28" customHeight="1">
      <c r="A5" s="431" t="s">
        <v>162</v>
      </c>
      <c r="B5" s="432"/>
      <c r="C5" s="432"/>
      <c r="D5" s="432"/>
      <c r="E5" s="39"/>
      <c r="F5" s="48"/>
      <c r="G5" s="48"/>
      <c r="H5" s="48"/>
      <c r="I5" s="48"/>
      <c r="J5" s="42"/>
      <c r="K5" s="43"/>
      <c r="L5" s="43"/>
      <c r="M5" s="43"/>
      <c r="N5" s="43"/>
      <c r="O5" s="43"/>
      <c r="P5" s="43"/>
      <c r="Q5" s="43"/>
      <c r="R5" s="43"/>
    </row>
    <row r="6" spans="1:18" ht="63.75" customHeight="1">
      <c r="A6" s="433" t="s">
        <v>197</v>
      </c>
      <c r="B6" s="434"/>
      <c r="C6" s="434"/>
      <c r="D6" s="434"/>
      <c r="E6" s="39"/>
      <c r="F6" s="48"/>
      <c r="G6" s="48"/>
      <c r="H6" s="48"/>
      <c r="I6" s="48"/>
      <c r="J6" s="42"/>
      <c r="K6" s="43"/>
      <c r="L6" s="43"/>
      <c r="M6" s="43"/>
      <c r="N6" s="43"/>
      <c r="O6" s="43"/>
      <c r="P6" s="43"/>
      <c r="Q6" s="43"/>
      <c r="R6" s="43"/>
    </row>
    <row r="7" spans="1:18" ht="42.75" customHeight="1">
      <c r="A7" s="435" t="s">
        <v>163</v>
      </c>
      <c r="B7" s="436"/>
      <c r="C7" s="436"/>
      <c r="D7" s="436"/>
      <c r="E7" s="39"/>
      <c r="F7" s="48"/>
      <c r="G7" s="48"/>
      <c r="H7" s="48"/>
      <c r="I7" s="48"/>
      <c r="J7" s="42"/>
      <c r="K7" s="43"/>
      <c r="L7" s="43"/>
      <c r="M7" s="43"/>
      <c r="N7" s="43"/>
      <c r="O7" s="43"/>
      <c r="P7" s="43"/>
      <c r="Q7" s="43"/>
      <c r="R7" s="43"/>
    </row>
    <row r="8" spans="1:18" ht="33.75" customHeight="1">
      <c r="A8" s="437" t="s">
        <v>389</v>
      </c>
      <c r="B8" s="438"/>
      <c r="C8" s="438"/>
      <c r="D8" s="438"/>
      <c r="E8" s="39"/>
      <c r="F8" s="48"/>
      <c r="G8" s="48"/>
      <c r="H8" s="48"/>
      <c r="I8" s="48"/>
      <c r="J8" s="42"/>
      <c r="K8" s="43"/>
      <c r="L8" s="43"/>
      <c r="M8" s="43"/>
      <c r="N8" s="43"/>
      <c r="O8" s="43"/>
      <c r="P8" s="43"/>
      <c r="Q8" s="43"/>
      <c r="R8" s="43"/>
    </row>
    <row r="9" spans="1:18" ht="28" customHeight="1">
      <c r="A9" s="439" t="s">
        <v>164</v>
      </c>
      <c r="B9" s="440"/>
      <c r="C9" s="440"/>
      <c r="D9" s="440"/>
      <c r="E9" s="39"/>
      <c r="F9" s="49"/>
      <c r="G9" s="49"/>
      <c r="H9" s="49"/>
      <c r="I9" s="49"/>
      <c r="J9" s="43"/>
      <c r="K9" s="43"/>
      <c r="L9" s="43"/>
      <c r="M9" s="43"/>
      <c r="N9" s="43"/>
      <c r="O9" s="43"/>
      <c r="P9" s="43"/>
      <c r="Q9" s="43"/>
      <c r="R9" s="43"/>
    </row>
    <row r="10" spans="1:18" ht="28" customHeight="1">
      <c r="A10" s="441" t="s">
        <v>165</v>
      </c>
      <c r="B10" s="442"/>
      <c r="C10" s="442"/>
      <c r="D10" s="442"/>
      <c r="E10" s="50"/>
      <c r="F10" s="51"/>
      <c r="G10" s="51"/>
      <c r="H10" s="51"/>
      <c r="I10" s="51"/>
      <c r="J10" s="43"/>
      <c r="K10" s="43"/>
      <c r="L10" s="43"/>
      <c r="M10" s="43"/>
      <c r="N10" s="43"/>
      <c r="O10" s="43"/>
      <c r="P10" s="43"/>
      <c r="Q10" s="43"/>
      <c r="R10" s="43"/>
    </row>
    <row r="11" spans="1:18" ht="24.75" customHeight="1">
      <c r="A11" s="441" t="s">
        <v>198</v>
      </c>
      <c r="B11" s="442"/>
      <c r="C11" s="442"/>
      <c r="D11" s="442"/>
      <c r="E11" s="39"/>
      <c r="F11" s="51"/>
      <c r="G11" s="51"/>
      <c r="H11" s="51"/>
      <c r="I11" s="51"/>
      <c r="J11" s="43"/>
      <c r="K11" s="43"/>
      <c r="L11" s="43"/>
      <c r="M11" s="43"/>
      <c r="N11" s="43"/>
      <c r="O11" s="43"/>
      <c r="P11" s="43"/>
      <c r="Q11" s="43"/>
      <c r="R11" s="43"/>
    </row>
    <row r="12" spans="1:18" ht="78.75" customHeight="1">
      <c r="A12" s="441" t="s">
        <v>199</v>
      </c>
      <c r="B12" s="442"/>
      <c r="C12" s="442"/>
      <c r="D12" s="442"/>
      <c r="E12" s="39"/>
      <c r="F12" s="51"/>
      <c r="G12" s="51"/>
      <c r="H12" s="51"/>
      <c r="I12" s="51"/>
      <c r="J12" s="43"/>
      <c r="K12" s="43"/>
      <c r="L12" s="43"/>
      <c r="M12" s="43"/>
      <c r="N12" s="43"/>
      <c r="O12" s="43"/>
      <c r="P12" s="43"/>
      <c r="Q12" s="43"/>
      <c r="R12" s="43"/>
    </row>
    <row r="13" spans="1:18" ht="32.25" customHeight="1">
      <c r="A13" s="441" t="s">
        <v>166</v>
      </c>
      <c r="B13" s="442"/>
      <c r="C13" s="442"/>
      <c r="D13" s="442"/>
      <c r="E13" s="39"/>
      <c r="F13" s="51"/>
      <c r="G13" s="51"/>
      <c r="H13" s="51"/>
      <c r="I13" s="51"/>
      <c r="J13" s="43"/>
      <c r="K13" s="43"/>
      <c r="L13" s="43"/>
      <c r="M13" s="43"/>
      <c r="N13" s="43"/>
      <c r="O13" s="43"/>
      <c r="P13" s="43"/>
      <c r="Q13" s="43"/>
      <c r="R13" s="43"/>
    </row>
    <row r="14" spans="1:18" ht="40.5" customHeight="1">
      <c r="A14" s="441" t="s">
        <v>200</v>
      </c>
      <c r="B14" s="442"/>
      <c r="C14" s="442"/>
      <c r="D14" s="442"/>
      <c r="E14" s="39"/>
      <c r="F14" s="51"/>
      <c r="G14" s="51"/>
      <c r="H14" s="51"/>
      <c r="I14" s="51"/>
      <c r="J14" s="43"/>
      <c r="K14" s="43"/>
      <c r="L14" s="43"/>
      <c r="M14" s="43"/>
      <c r="N14" s="43"/>
      <c r="O14" s="43"/>
      <c r="P14" s="43"/>
      <c r="Q14" s="43"/>
      <c r="R14" s="43"/>
    </row>
    <row r="15" spans="1:18" ht="28" customHeight="1">
      <c r="A15" s="445" t="s">
        <v>167</v>
      </c>
      <c r="B15" s="446"/>
      <c r="C15" s="446"/>
      <c r="D15" s="446"/>
      <c r="E15" s="39"/>
      <c r="F15" s="52"/>
      <c r="G15" s="52"/>
      <c r="H15" s="52"/>
      <c r="I15" s="52"/>
      <c r="J15" s="43"/>
      <c r="K15" s="43"/>
      <c r="L15" s="43"/>
      <c r="M15" s="43"/>
      <c r="N15" s="43"/>
      <c r="O15" s="43"/>
      <c r="P15" s="43"/>
      <c r="Q15" s="43"/>
      <c r="R15" s="43"/>
    </row>
    <row r="16" spans="1:18" ht="43.5" customHeight="1">
      <c r="A16" s="447" t="s">
        <v>168</v>
      </c>
      <c r="B16" s="448"/>
      <c r="C16" s="448"/>
      <c r="D16" s="448"/>
      <c r="E16" s="39"/>
      <c r="F16" s="53"/>
      <c r="G16" s="53"/>
      <c r="H16" s="53"/>
      <c r="I16" s="53"/>
      <c r="J16" s="43"/>
      <c r="K16" s="43"/>
      <c r="L16" s="43"/>
      <c r="M16" s="43"/>
      <c r="N16" s="43"/>
      <c r="O16" s="43"/>
      <c r="P16" s="43"/>
      <c r="Q16" s="43"/>
      <c r="R16" s="43"/>
    </row>
    <row r="17" spans="1:18" ht="39" customHeight="1">
      <c r="A17" s="449" t="s">
        <v>201</v>
      </c>
      <c r="B17" s="450"/>
      <c r="C17" s="450"/>
      <c r="D17" s="450"/>
      <c r="E17" s="39"/>
      <c r="F17" s="53"/>
      <c r="G17" s="53"/>
      <c r="H17" s="53"/>
      <c r="I17" s="53"/>
      <c r="J17" s="43"/>
      <c r="K17" s="43"/>
      <c r="L17" s="43"/>
      <c r="M17" s="43"/>
      <c r="N17" s="43"/>
      <c r="O17" s="43"/>
      <c r="P17" s="43"/>
      <c r="Q17" s="43"/>
      <c r="R17" s="43"/>
    </row>
    <row r="18" spans="1:18" ht="28" customHeight="1">
      <c r="A18" s="451" t="s">
        <v>169</v>
      </c>
      <c r="B18" s="452"/>
      <c r="C18" s="452"/>
      <c r="D18" s="452"/>
      <c r="E18" s="39"/>
      <c r="F18" s="48"/>
      <c r="G18" s="48"/>
      <c r="H18" s="48"/>
      <c r="I18" s="48"/>
      <c r="J18" s="43"/>
      <c r="K18" s="43"/>
      <c r="L18" s="43"/>
      <c r="M18" s="43"/>
      <c r="N18" s="43"/>
      <c r="O18" s="43"/>
      <c r="P18" s="43"/>
      <c r="Q18" s="43"/>
      <c r="R18" s="43"/>
    </row>
    <row r="19" spans="1:18" ht="33" customHeight="1">
      <c r="A19" s="447" t="s">
        <v>170</v>
      </c>
      <c r="B19" s="448"/>
      <c r="C19" s="448"/>
      <c r="D19" s="448"/>
      <c r="E19" s="50"/>
      <c r="F19" s="48"/>
      <c r="G19" s="48"/>
      <c r="H19" s="48"/>
      <c r="I19" s="48"/>
      <c r="J19" s="43"/>
      <c r="K19" s="43"/>
      <c r="L19" s="43"/>
      <c r="M19" s="43"/>
      <c r="N19" s="43"/>
      <c r="O19" s="43"/>
      <c r="P19" s="43"/>
      <c r="Q19" s="43"/>
      <c r="R19" s="43"/>
    </row>
    <row r="20" spans="1:18" ht="21" customHeight="1">
      <c r="A20" s="443" t="s">
        <v>171</v>
      </c>
      <c r="B20" s="444"/>
      <c r="C20" s="444"/>
      <c r="D20" s="444"/>
      <c r="E20" s="50"/>
      <c r="F20" s="48"/>
      <c r="G20" s="48"/>
      <c r="H20" s="48"/>
      <c r="I20" s="48"/>
      <c r="J20" s="43"/>
      <c r="K20" s="43"/>
      <c r="L20" s="43"/>
      <c r="M20" s="43"/>
      <c r="N20" s="43"/>
      <c r="O20" s="43"/>
      <c r="P20" s="43"/>
      <c r="Q20" s="43"/>
      <c r="R20" s="43"/>
    </row>
    <row r="21" spans="1:18" ht="21" customHeight="1">
      <c r="A21" s="451" t="s">
        <v>172</v>
      </c>
      <c r="B21" s="452"/>
      <c r="C21" s="452"/>
      <c r="D21" s="452"/>
      <c r="F21" s="48"/>
      <c r="G21" s="48"/>
      <c r="H21" s="48"/>
      <c r="I21" s="48"/>
    </row>
    <row r="22" spans="1:18" ht="21" customHeight="1">
      <c r="A22" s="447" t="s">
        <v>173</v>
      </c>
      <c r="B22" s="448"/>
      <c r="C22" s="448"/>
      <c r="D22" s="448"/>
      <c r="F22" s="54"/>
      <c r="G22" s="54"/>
      <c r="H22" s="54"/>
      <c r="I22" s="54"/>
    </row>
    <row r="23" spans="1:18" ht="21" customHeight="1">
      <c r="A23" s="447" t="s">
        <v>202</v>
      </c>
      <c r="B23" s="448"/>
      <c r="C23" s="448"/>
      <c r="D23" s="448"/>
      <c r="F23" s="54"/>
      <c r="G23" s="54"/>
      <c r="H23" s="54"/>
      <c r="I23" s="54"/>
    </row>
    <row r="24" spans="1:18" ht="21" customHeight="1">
      <c r="A24" s="443" t="s">
        <v>174</v>
      </c>
      <c r="B24" s="444"/>
      <c r="C24" s="444"/>
      <c r="D24" s="444"/>
      <c r="F24" s="55"/>
      <c r="G24" s="55"/>
      <c r="H24" s="55"/>
      <c r="I24" s="55"/>
    </row>
    <row r="25" spans="1:18" ht="21" customHeight="1">
      <c r="A25" s="443" t="s">
        <v>175</v>
      </c>
      <c r="B25" s="444"/>
      <c r="C25" s="444"/>
      <c r="D25" s="444"/>
      <c r="F25" s="56"/>
      <c r="G25" s="56"/>
      <c r="H25" s="56"/>
      <c r="I25" s="56"/>
    </row>
    <row r="26" spans="1:18" ht="21" customHeight="1">
      <c r="A26" s="455" t="s">
        <v>176</v>
      </c>
      <c r="B26" s="456"/>
      <c r="C26" s="456"/>
      <c r="D26" s="456"/>
      <c r="F26" s="57"/>
      <c r="G26" s="57"/>
      <c r="H26" s="57"/>
      <c r="I26" s="57"/>
    </row>
    <row r="27" spans="1:18" ht="21" customHeight="1">
      <c r="A27" s="457" t="s">
        <v>177</v>
      </c>
      <c r="B27" s="458"/>
      <c r="C27" s="458"/>
      <c r="D27" s="458"/>
      <c r="F27" s="58"/>
      <c r="G27" s="58"/>
      <c r="H27" s="58"/>
      <c r="I27" s="58"/>
    </row>
    <row r="28" spans="1:18" ht="21" customHeight="1">
      <c r="A28" s="457" t="s">
        <v>178</v>
      </c>
      <c r="B28" s="458"/>
      <c r="C28" s="458"/>
      <c r="D28" s="458"/>
      <c r="F28" s="59"/>
      <c r="G28" s="59"/>
      <c r="H28" s="59"/>
      <c r="I28" s="59"/>
    </row>
    <row r="29" spans="1:18" ht="21" customHeight="1">
      <c r="A29" s="447" t="s">
        <v>203</v>
      </c>
      <c r="B29" s="448"/>
      <c r="C29" s="448"/>
      <c r="D29" s="448"/>
      <c r="F29" s="60"/>
      <c r="G29" s="60"/>
      <c r="H29" s="60"/>
      <c r="I29" s="60"/>
    </row>
    <row r="30" spans="1:18" ht="21" customHeight="1">
      <c r="A30" s="459" t="s">
        <v>179</v>
      </c>
      <c r="B30" s="460"/>
      <c r="C30" s="460"/>
      <c r="D30" s="460"/>
      <c r="F30" s="61"/>
      <c r="G30" s="61"/>
      <c r="H30" s="61"/>
      <c r="I30" s="61"/>
    </row>
    <row r="31" spans="1:18" ht="21" customHeight="1">
      <c r="A31" s="447" t="s">
        <v>180</v>
      </c>
      <c r="B31" s="448"/>
      <c r="C31" s="448"/>
      <c r="D31" s="448"/>
      <c r="F31" s="62"/>
      <c r="G31" s="62"/>
      <c r="H31" s="62"/>
      <c r="I31" s="62"/>
    </row>
    <row r="32" spans="1:18" ht="27.75" customHeight="1">
      <c r="A32" s="461" t="s">
        <v>181</v>
      </c>
      <c r="B32" s="462"/>
      <c r="C32" s="462"/>
      <c r="D32" s="462"/>
      <c r="F32" s="63"/>
      <c r="G32" s="63"/>
      <c r="H32" s="63"/>
      <c r="I32" s="63"/>
    </row>
    <row r="33" spans="1:18" ht="21" customHeight="1">
      <c r="A33" s="463" t="s">
        <v>204</v>
      </c>
      <c r="B33" s="464"/>
      <c r="C33" s="464"/>
      <c r="D33" s="464"/>
      <c r="F33" s="64"/>
      <c r="G33" s="64"/>
      <c r="H33" s="64"/>
      <c r="I33" s="64"/>
    </row>
    <row r="34" spans="1:18" ht="21" customHeight="1">
      <c r="A34" s="463" t="s">
        <v>182</v>
      </c>
      <c r="B34" s="464"/>
      <c r="C34" s="464"/>
      <c r="D34" s="464"/>
      <c r="F34" s="64"/>
      <c r="G34" s="64"/>
      <c r="H34" s="64"/>
      <c r="I34" s="64"/>
    </row>
    <row r="35" spans="1:18" ht="21" customHeight="1">
      <c r="A35" s="463" t="s">
        <v>183</v>
      </c>
      <c r="B35" s="464"/>
      <c r="C35" s="464"/>
      <c r="D35" s="464"/>
      <c r="F35" s="65"/>
      <c r="G35" s="65"/>
      <c r="H35" s="65"/>
      <c r="I35" s="65"/>
    </row>
    <row r="36" spans="1:18" ht="21" customHeight="1">
      <c r="A36" s="453" t="s">
        <v>184</v>
      </c>
      <c r="B36" s="454"/>
      <c r="C36" s="454"/>
      <c r="D36" s="454"/>
    </row>
    <row r="37" spans="1:18" ht="21" customHeight="1">
      <c r="A37" s="461" t="s">
        <v>185</v>
      </c>
      <c r="B37" s="462"/>
      <c r="C37" s="462"/>
      <c r="D37" s="462"/>
      <c r="F37" s="63"/>
      <c r="G37" s="63"/>
      <c r="H37" s="63"/>
      <c r="I37" s="63"/>
    </row>
    <row r="38" spans="1:18" ht="22.5" customHeight="1">
      <c r="A38" s="465" t="s">
        <v>186</v>
      </c>
      <c r="B38" s="466"/>
      <c r="C38" s="466"/>
      <c r="D38" s="466"/>
    </row>
    <row r="39" spans="1:18" ht="65.25" customHeight="1">
      <c r="A39" s="465" t="s">
        <v>205</v>
      </c>
      <c r="B39" s="466"/>
      <c r="C39" s="466"/>
      <c r="D39" s="466"/>
    </row>
    <row r="40" spans="1:18" ht="27" customHeight="1">
      <c r="A40" s="480" t="s">
        <v>206</v>
      </c>
      <c r="B40" s="481"/>
      <c r="C40" s="481"/>
      <c r="D40" s="481"/>
    </row>
    <row r="41" spans="1:18" ht="24" customHeight="1">
      <c r="A41" s="470" t="s">
        <v>391</v>
      </c>
      <c r="B41" s="471"/>
      <c r="C41" s="471"/>
      <c r="D41" s="471"/>
      <c r="E41" s="31"/>
      <c r="F41" s="32"/>
      <c r="G41" s="32"/>
      <c r="H41" s="32"/>
      <c r="I41" s="32"/>
      <c r="J41" s="33"/>
    </row>
    <row r="42" spans="1:18" ht="24" customHeight="1">
      <c r="A42" s="407" t="s">
        <v>392</v>
      </c>
      <c r="B42" s="407" t="s">
        <v>393</v>
      </c>
      <c r="C42" s="407" t="s">
        <v>394</v>
      </c>
      <c r="D42" s="407" t="s">
        <v>395</v>
      </c>
      <c r="E42" s="31"/>
      <c r="F42" s="32"/>
      <c r="G42" s="32"/>
      <c r="H42" s="32"/>
      <c r="I42" s="32"/>
      <c r="J42" s="33"/>
    </row>
    <row r="43" spans="1:18" ht="24" customHeight="1">
      <c r="A43" s="408" t="s">
        <v>396</v>
      </c>
      <c r="B43" s="408" t="s">
        <v>399</v>
      </c>
      <c r="C43" s="408" t="s">
        <v>397</v>
      </c>
      <c r="D43" s="408" t="s">
        <v>398</v>
      </c>
      <c r="E43" s="31"/>
      <c r="F43" s="32"/>
      <c r="G43" s="32"/>
      <c r="H43" s="32"/>
      <c r="I43" s="32"/>
      <c r="J43" s="33"/>
    </row>
    <row r="44" spans="1:18" ht="28" customHeight="1">
      <c r="A44" s="472" t="s">
        <v>386</v>
      </c>
      <c r="B44" s="473"/>
      <c r="C44" s="473"/>
      <c r="D44" s="473"/>
      <c r="E44" s="34"/>
      <c r="F44" s="35"/>
      <c r="G44" s="35"/>
      <c r="H44" s="35"/>
      <c r="I44" s="35"/>
      <c r="J44" s="36"/>
      <c r="K44" s="37"/>
      <c r="L44" s="37"/>
      <c r="M44" s="37"/>
      <c r="N44" s="37"/>
      <c r="O44" s="37"/>
      <c r="P44" s="37"/>
      <c r="Q44" s="37"/>
      <c r="R44" s="37"/>
    </row>
    <row r="45" spans="1:18" ht="21" customHeight="1">
      <c r="A45" s="38" t="s">
        <v>188</v>
      </c>
      <c r="B45" s="38" t="s">
        <v>143</v>
      </c>
      <c r="C45" s="38" t="s">
        <v>144</v>
      </c>
      <c r="D45" s="38" t="s">
        <v>146</v>
      </c>
      <c r="E45" s="39"/>
      <c r="F45" s="35"/>
      <c r="G45" s="35"/>
      <c r="H45" s="35"/>
      <c r="I45" s="35"/>
      <c r="J45" s="36"/>
      <c r="K45" s="37"/>
      <c r="L45" s="37"/>
      <c r="M45" s="37"/>
      <c r="N45" s="37"/>
      <c r="O45" s="37"/>
      <c r="P45" s="37"/>
      <c r="Q45" s="37"/>
      <c r="R45" s="37"/>
    </row>
    <row r="46" spans="1:18" ht="21" customHeight="1">
      <c r="A46" s="40" t="s">
        <v>189</v>
      </c>
      <c r="B46" s="40" t="s">
        <v>147</v>
      </c>
      <c r="C46" s="40" t="s">
        <v>147</v>
      </c>
      <c r="D46" s="40" t="s">
        <v>147</v>
      </c>
      <c r="E46" s="39"/>
      <c r="F46" s="41"/>
      <c r="G46" s="41"/>
      <c r="H46" s="41"/>
      <c r="I46" s="41"/>
      <c r="J46" s="42"/>
      <c r="K46" s="43"/>
      <c r="L46" s="43"/>
      <c r="M46" s="43"/>
      <c r="N46" s="43"/>
      <c r="O46" s="43"/>
      <c r="P46" s="43"/>
      <c r="Q46" s="43"/>
      <c r="R46" s="43"/>
    </row>
    <row r="47" spans="1:18" ht="21" customHeight="1">
      <c r="A47" s="44" t="s">
        <v>190</v>
      </c>
      <c r="B47" s="44" t="s">
        <v>148</v>
      </c>
      <c r="C47" s="44" t="s">
        <v>149</v>
      </c>
      <c r="D47" s="44" t="s">
        <v>151</v>
      </c>
      <c r="E47" s="39"/>
      <c r="F47" s="41"/>
      <c r="G47" s="41"/>
      <c r="H47" s="41"/>
      <c r="I47" s="41"/>
      <c r="J47" s="42"/>
      <c r="K47" s="43"/>
      <c r="L47" s="43"/>
      <c r="M47" s="43"/>
      <c r="N47" s="43"/>
      <c r="O47" s="43"/>
      <c r="P47" s="43"/>
      <c r="Q47" s="43"/>
      <c r="R47" s="43"/>
    </row>
    <row r="48" spans="1:18" ht="21" customHeight="1">
      <c r="A48" s="38" t="s">
        <v>145</v>
      </c>
      <c r="B48" s="38" t="s">
        <v>191</v>
      </c>
      <c r="C48" s="38" t="s">
        <v>152</v>
      </c>
      <c r="D48" s="38" t="s">
        <v>153</v>
      </c>
      <c r="E48" s="39"/>
      <c r="F48" s="41"/>
      <c r="G48" s="41"/>
      <c r="H48" s="41"/>
      <c r="I48" s="41"/>
      <c r="J48" s="42"/>
      <c r="K48" s="43"/>
      <c r="L48" s="43"/>
      <c r="M48" s="43"/>
      <c r="N48" s="43"/>
      <c r="O48" s="43"/>
      <c r="P48" s="43"/>
      <c r="Q48" s="43"/>
      <c r="R48" s="43"/>
    </row>
    <row r="49" spans="1:18" ht="21" customHeight="1">
      <c r="A49" s="40" t="s">
        <v>147</v>
      </c>
      <c r="B49" s="40" t="s">
        <v>147</v>
      </c>
      <c r="C49" s="45" t="s">
        <v>156</v>
      </c>
      <c r="D49" s="46" t="s">
        <v>157</v>
      </c>
      <c r="E49" s="39"/>
      <c r="F49" s="41"/>
      <c r="G49" s="41"/>
      <c r="H49" s="41"/>
      <c r="I49" s="41"/>
      <c r="J49" s="42"/>
      <c r="K49" s="43"/>
      <c r="L49" s="43"/>
      <c r="M49" s="43"/>
      <c r="N49" s="43"/>
      <c r="O49" s="43"/>
      <c r="P49" s="43"/>
      <c r="Q49" s="43"/>
      <c r="R49" s="43"/>
    </row>
    <row r="50" spans="1:18" ht="21" customHeight="1">
      <c r="A50" s="44" t="s">
        <v>150</v>
      </c>
      <c r="B50" s="44" t="s">
        <v>192</v>
      </c>
      <c r="C50" s="44" t="s">
        <v>158</v>
      </c>
      <c r="D50" s="44" t="s">
        <v>158</v>
      </c>
      <c r="E50" s="39"/>
      <c r="F50" s="41"/>
      <c r="G50" s="41"/>
      <c r="H50" s="41"/>
      <c r="I50" s="41"/>
      <c r="J50" s="42"/>
      <c r="K50" s="43"/>
      <c r="L50" s="43"/>
      <c r="M50" s="43"/>
      <c r="N50" s="43"/>
      <c r="O50" s="43"/>
      <c r="P50" s="43"/>
      <c r="Q50" s="43"/>
      <c r="R50" s="43"/>
    </row>
    <row r="51" spans="1:18" ht="21" customHeight="1">
      <c r="A51" s="38" t="s">
        <v>154</v>
      </c>
      <c r="B51" s="38" t="s">
        <v>155</v>
      </c>
      <c r="C51" s="38" t="s">
        <v>193</v>
      </c>
      <c r="D51" s="38" t="s">
        <v>194</v>
      </c>
      <c r="E51" s="39"/>
      <c r="F51" s="41"/>
      <c r="G51" s="41"/>
      <c r="H51" s="41"/>
      <c r="I51" s="41"/>
      <c r="J51" s="42"/>
      <c r="K51" s="43"/>
      <c r="L51" s="43"/>
      <c r="M51" s="43"/>
      <c r="N51" s="43"/>
      <c r="O51" s="43"/>
      <c r="P51" s="43"/>
      <c r="Q51" s="43"/>
      <c r="R51" s="43"/>
    </row>
    <row r="52" spans="1:18" ht="21" customHeight="1">
      <c r="A52" s="40" t="s">
        <v>147</v>
      </c>
      <c r="B52" s="40" t="s">
        <v>147</v>
      </c>
      <c r="C52" s="40" t="s">
        <v>147</v>
      </c>
      <c r="D52" s="40" t="s">
        <v>147</v>
      </c>
      <c r="E52" s="39"/>
      <c r="F52" s="41"/>
      <c r="G52" s="41"/>
      <c r="H52" s="41"/>
      <c r="I52" s="41"/>
      <c r="J52" s="42"/>
      <c r="K52" s="43"/>
      <c r="L52" s="43"/>
      <c r="M52" s="43"/>
      <c r="N52" s="43"/>
      <c r="O52" s="43"/>
      <c r="P52" s="43"/>
      <c r="Q52" s="43"/>
      <c r="R52" s="43"/>
    </row>
    <row r="53" spans="1:18" ht="21" customHeight="1">
      <c r="A53" s="44" t="s">
        <v>159</v>
      </c>
      <c r="B53" s="44" t="s">
        <v>160</v>
      </c>
      <c r="C53" s="44" t="s">
        <v>195</v>
      </c>
      <c r="D53" s="44" t="s">
        <v>196</v>
      </c>
      <c r="E53" s="39"/>
      <c r="F53" s="47"/>
      <c r="G53" s="47"/>
      <c r="H53" s="47"/>
      <c r="I53" s="47"/>
      <c r="J53" s="42"/>
      <c r="K53" s="43"/>
      <c r="L53" s="43"/>
      <c r="M53" s="43"/>
      <c r="N53" s="43"/>
      <c r="O53" s="43"/>
      <c r="P53" s="43"/>
      <c r="Q53" s="43"/>
      <c r="R53" s="43"/>
    </row>
    <row r="54" spans="1:18" ht="21" customHeight="1">
      <c r="A54" s="467"/>
      <c r="B54" s="467"/>
      <c r="C54" s="467"/>
      <c r="D54" s="467"/>
    </row>
    <row r="55" spans="1:18" ht="21" customHeight="1">
      <c r="A55" s="468" t="s">
        <v>187</v>
      </c>
      <c r="B55" s="469"/>
      <c r="C55" s="469"/>
      <c r="D55" s="469"/>
    </row>
    <row r="56" spans="1:18" ht="21" customHeight="1">
      <c r="A56" s="482" t="s">
        <v>4</v>
      </c>
      <c r="B56" s="483"/>
      <c r="C56" s="483"/>
      <c r="D56" s="483"/>
    </row>
    <row r="57" spans="1:18" ht="21" customHeight="1">
      <c r="A57" s="474" t="s">
        <v>5</v>
      </c>
      <c r="B57" s="475"/>
      <c r="C57" s="475"/>
      <c r="D57" s="475"/>
    </row>
    <row r="58" spans="1:18" ht="21" customHeight="1">
      <c r="A58" s="476" t="s">
        <v>6</v>
      </c>
      <c r="B58" s="477"/>
      <c r="C58" s="477"/>
      <c r="D58" s="477"/>
    </row>
    <row r="59" spans="1:18" ht="21" customHeight="1">
      <c r="A59" s="478" t="s">
        <v>388</v>
      </c>
      <c r="B59" s="479"/>
      <c r="C59" s="479"/>
      <c r="D59" s="479"/>
    </row>
    <row r="60" spans="1:18" ht="21" customHeight="1"/>
    <row r="61" spans="1:18" ht="10" hidden="1" customHeight="1"/>
    <row r="62" spans="1:18" ht="10" hidden="1" customHeight="1"/>
    <row r="63" spans="1:18" ht="10" hidden="1" customHeight="1"/>
    <row r="64" spans="1:18" ht="10" hidden="1" customHeight="1"/>
    <row r="65" ht="10" hidden="1" customHeight="1"/>
    <row r="66" ht="10" hidden="1" customHeight="1"/>
    <row r="67" ht="10" hidden="1" customHeight="1"/>
    <row r="68" ht="28" hidden="1" customHeight="1"/>
    <row r="69" ht="28" hidden="1" customHeight="1"/>
    <row r="70" ht="28" hidden="1" customHeight="1"/>
    <row r="71" ht="28" hidden="1" customHeight="1"/>
    <row r="72" ht="28" hidden="1" customHeight="1"/>
    <row r="73" ht="28" hidden="1" customHeight="1"/>
    <row r="74" ht="28" hidden="1" customHeight="1"/>
    <row r="75" ht="28" hidden="1" customHeight="1"/>
    <row r="76" ht="28" hidden="1" customHeight="1"/>
    <row r="77" ht="28" hidden="1" customHeight="1"/>
    <row r="78" ht="28" hidden="1" customHeight="1"/>
    <row r="79" ht="28" hidden="1" customHeight="1"/>
    <row r="80" ht="28" hidden="1" customHeight="1"/>
    <row r="81" ht="28" hidden="1" customHeight="1"/>
    <row r="82" ht="28" hidden="1" customHeight="1"/>
  </sheetData>
  <sheetProtection password="C1FB" sheet="1" objects="1" scenarios="1" selectLockedCells="1"/>
  <mergeCells count="48">
    <mergeCell ref="A57:D57"/>
    <mergeCell ref="A58:D58"/>
    <mergeCell ref="A59:D59"/>
    <mergeCell ref="A40:D40"/>
    <mergeCell ref="A56:D56"/>
    <mergeCell ref="A37:D37"/>
    <mergeCell ref="A38:D38"/>
    <mergeCell ref="A39:D39"/>
    <mergeCell ref="A54:D54"/>
    <mergeCell ref="A55:D55"/>
    <mergeCell ref="A41:D41"/>
    <mergeCell ref="A44:D44"/>
    <mergeCell ref="A36:D36"/>
    <mergeCell ref="A25:D25"/>
    <mergeCell ref="A26:D26"/>
    <mergeCell ref="A27:D27"/>
    <mergeCell ref="A28:D28"/>
    <mergeCell ref="A29:D29"/>
    <mergeCell ref="A30:D30"/>
    <mergeCell ref="A31:D31"/>
    <mergeCell ref="A32:D32"/>
    <mergeCell ref="A33:D33"/>
    <mergeCell ref="A34:D34"/>
    <mergeCell ref="A35:D35"/>
    <mergeCell ref="A11:D11"/>
    <mergeCell ref="A12:D12"/>
    <mergeCell ref="A24:D24"/>
    <mergeCell ref="A13:D13"/>
    <mergeCell ref="A14:D14"/>
    <mergeCell ref="A15:D15"/>
    <mergeCell ref="A16:D16"/>
    <mergeCell ref="A17:D17"/>
    <mergeCell ref="A18:D18"/>
    <mergeCell ref="A19:D19"/>
    <mergeCell ref="A20:D20"/>
    <mergeCell ref="A21:D21"/>
    <mergeCell ref="A22:D22"/>
    <mergeCell ref="A23:D23"/>
    <mergeCell ref="A6:D6"/>
    <mergeCell ref="A7:D7"/>
    <mergeCell ref="A8:D8"/>
    <mergeCell ref="A9:D9"/>
    <mergeCell ref="A10:D10"/>
    <mergeCell ref="B4:C4"/>
    <mergeCell ref="A1:D1"/>
    <mergeCell ref="A2:D2"/>
    <mergeCell ref="A3:D3"/>
    <mergeCell ref="A5:D5"/>
  </mergeCells>
  <hyperlinks>
    <hyperlink ref="B4" r:id="rId1"/>
    <hyperlink ref="A59" r:id="rId2" display="heeralaljatchandawal@gmail.com"/>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1:AB49"/>
  <sheetViews>
    <sheetView workbookViewId="0">
      <selection activeCell="C15" sqref="C15"/>
    </sheetView>
  </sheetViews>
  <sheetFormatPr defaultColWidth="0" defaultRowHeight="0" customHeight="1" zeroHeight="1"/>
  <cols>
    <col min="1" max="1" width="10" style="2" customWidth="1"/>
    <col min="2" max="2" width="45.54296875" style="2" customWidth="1"/>
    <col min="3" max="3" width="66" style="2" customWidth="1"/>
    <col min="4" max="4" width="4.81640625" style="2" customWidth="1"/>
    <col min="5" max="5" width="21.81640625" style="2" customWidth="1"/>
    <col min="6" max="6" width="27.1796875" style="2" customWidth="1"/>
    <col min="7" max="7" width="10.1796875" style="2" customWidth="1"/>
    <col min="8" max="8" width="28.54296875" style="2" bestFit="1" customWidth="1"/>
    <col min="9" max="9" width="12.7265625" style="2" customWidth="1"/>
    <col min="10" max="10" width="16.26953125" style="2" hidden="1" customWidth="1"/>
    <col min="11" max="11" width="13.26953125" style="2" hidden="1" customWidth="1"/>
    <col min="12" max="12" width="18.54296875" style="2" hidden="1" customWidth="1"/>
    <col min="13" max="13" width="36.54296875" style="2" hidden="1" customWidth="1"/>
    <col min="14" max="14" width="16.26953125" style="2" hidden="1" customWidth="1"/>
    <col min="15" max="15" width="9" style="2" hidden="1" customWidth="1"/>
    <col min="16" max="16" width="10" style="2" hidden="1" customWidth="1"/>
    <col min="17" max="17" width="14.7265625" style="2" hidden="1" customWidth="1"/>
    <col min="18" max="18" width="23.54296875" style="2" hidden="1" customWidth="1"/>
    <col min="19" max="19" width="20" style="2" hidden="1" customWidth="1"/>
    <col min="20" max="20" width="20.1796875" style="2" hidden="1" customWidth="1"/>
    <col min="21" max="21" width="15.7265625" style="2" hidden="1" customWidth="1"/>
    <col min="22" max="22" width="19.1796875" style="2" hidden="1" customWidth="1"/>
    <col min="23" max="23" width="23.81640625" style="2" hidden="1" customWidth="1"/>
    <col min="24" max="28" width="24.453125" style="2" hidden="1" customWidth="1"/>
    <col min="29" max="16384" width="9.1796875" style="2" hidden="1"/>
  </cols>
  <sheetData>
    <row r="1" spans="1:9" ht="14.5">
      <c r="A1" s="1"/>
      <c r="B1" s="1"/>
      <c r="C1" s="1"/>
      <c r="D1" s="1"/>
      <c r="E1" s="1"/>
      <c r="F1" s="1"/>
      <c r="G1" s="1"/>
      <c r="H1" s="1"/>
      <c r="I1" s="1"/>
    </row>
    <row r="2" spans="1:9" ht="14.5">
      <c r="A2" s="1"/>
      <c r="B2" s="3"/>
      <c r="C2" s="3"/>
      <c r="D2" s="3"/>
      <c r="E2" s="3"/>
      <c r="F2" s="3"/>
      <c r="G2" s="3"/>
      <c r="H2" s="3"/>
      <c r="I2" s="1"/>
    </row>
    <row r="3" spans="1:9" ht="26">
      <c r="A3" s="1"/>
      <c r="B3" s="3"/>
      <c r="C3" s="4" t="s">
        <v>0</v>
      </c>
      <c r="D3" s="3"/>
      <c r="E3" s="3"/>
      <c r="F3" s="3"/>
      <c r="G3" s="3"/>
      <c r="H3" s="3"/>
      <c r="I3" s="1"/>
    </row>
    <row r="4" spans="1:9" ht="20.5">
      <c r="A4" s="5"/>
      <c r="B4" s="6"/>
      <c r="C4" s="7"/>
      <c r="D4" s="7"/>
      <c r="E4" s="7"/>
      <c r="F4" s="7"/>
      <c r="G4" s="3"/>
      <c r="H4" s="3"/>
      <c r="I4" s="1"/>
    </row>
    <row r="5" spans="1:9" ht="21">
      <c r="A5" s="8"/>
      <c r="B5" s="495" t="s">
        <v>207</v>
      </c>
      <c r="C5" s="496"/>
      <c r="D5" s="497" t="s">
        <v>208</v>
      </c>
      <c r="E5" s="497"/>
      <c r="F5" s="497"/>
      <c r="G5" s="3"/>
      <c r="H5" s="3"/>
      <c r="I5" s="1"/>
    </row>
    <row r="6" spans="1:9" ht="21">
      <c r="A6" s="9"/>
      <c r="B6" s="66" t="s">
        <v>209</v>
      </c>
      <c r="C6" s="69" t="s">
        <v>223</v>
      </c>
      <c r="D6" s="494" t="s">
        <v>230</v>
      </c>
      <c r="E6" s="494"/>
      <c r="F6" s="74" t="s">
        <v>247</v>
      </c>
      <c r="G6" s="3"/>
      <c r="H6" s="3"/>
      <c r="I6" s="1"/>
    </row>
    <row r="7" spans="1:9" ht="21">
      <c r="A7" s="1"/>
      <c r="B7" s="66" t="s">
        <v>210</v>
      </c>
      <c r="C7" s="70" t="s">
        <v>224</v>
      </c>
      <c r="D7" s="494" t="s">
        <v>231</v>
      </c>
      <c r="E7" s="494"/>
      <c r="F7" s="74" t="s">
        <v>229</v>
      </c>
      <c r="G7" s="3"/>
      <c r="H7" s="3"/>
      <c r="I7" s="1"/>
    </row>
    <row r="8" spans="1:9" ht="21">
      <c r="A8" s="1"/>
      <c r="B8" s="66" t="s">
        <v>211</v>
      </c>
      <c r="C8" s="70" t="s">
        <v>225</v>
      </c>
      <c r="D8" s="494" t="s">
        <v>232</v>
      </c>
      <c r="E8" s="494"/>
      <c r="F8" s="74" t="s">
        <v>248</v>
      </c>
      <c r="G8" s="3"/>
      <c r="H8" s="3"/>
      <c r="I8" s="1"/>
    </row>
    <row r="9" spans="1:9" ht="21">
      <c r="A9" s="1"/>
      <c r="B9" s="66" t="s">
        <v>212</v>
      </c>
      <c r="C9" s="71">
        <v>8200303101</v>
      </c>
      <c r="D9" s="494" t="s">
        <v>233</v>
      </c>
      <c r="E9" s="494"/>
      <c r="F9" s="74" t="s">
        <v>249</v>
      </c>
      <c r="G9" s="3"/>
      <c r="H9" s="3"/>
      <c r="I9" s="1"/>
    </row>
    <row r="10" spans="1:9" ht="21">
      <c r="A10" s="1"/>
      <c r="B10" s="66" t="s">
        <v>222</v>
      </c>
      <c r="C10" s="70" t="s">
        <v>373</v>
      </c>
      <c r="D10" s="494" t="s">
        <v>234</v>
      </c>
      <c r="E10" s="494"/>
      <c r="F10" s="74" t="s">
        <v>250</v>
      </c>
      <c r="G10" s="3"/>
      <c r="H10" s="3"/>
      <c r="I10" s="1"/>
    </row>
    <row r="11" spans="1:9" ht="21">
      <c r="A11" s="1"/>
      <c r="B11" s="66" t="s">
        <v>219</v>
      </c>
      <c r="C11" s="72" t="s">
        <v>196</v>
      </c>
      <c r="D11" s="494" t="s">
        <v>235</v>
      </c>
      <c r="E11" s="494"/>
      <c r="F11" s="74" t="s">
        <v>228</v>
      </c>
      <c r="G11" s="3"/>
      <c r="H11" s="3"/>
      <c r="I11" s="1"/>
    </row>
    <row r="12" spans="1:9" ht="21">
      <c r="A12" s="1"/>
      <c r="B12" s="67" t="s">
        <v>213</v>
      </c>
      <c r="C12" s="73">
        <v>43951</v>
      </c>
      <c r="D12" s="494" t="s">
        <v>236</v>
      </c>
      <c r="E12" s="494"/>
      <c r="F12" s="74" t="s">
        <v>247</v>
      </c>
      <c r="G12" s="3"/>
      <c r="H12" s="3"/>
      <c r="I12" s="1"/>
    </row>
    <row r="13" spans="1:9" ht="21">
      <c r="A13" s="1"/>
      <c r="B13" s="67" t="s">
        <v>214</v>
      </c>
      <c r="C13" s="72">
        <v>112233</v>
      </c>
      <c r="D13" s="494" t="s">
        <v>237</v>
      </c>
      <c r="E13" s="494"/>
      <c r="F13" s="74" t="s">
        <v>226</v>
      </c>
      <c r="G13" s="3"/>
      <c r="H13" s="3"/>
      <c r="I13" s="1"/>
    </row>
    <row r="14" spans="1:9" ht="21">
      <c r="A14" s="1"/>
      <c r="B14" s="67" t="s">
        <v>215</v>
      </c>
      <c r="C14" s="72" t="s">
        <v>2</v>
      </c>
      <c r="D14" s="494" t="s">
        <v>238</v>
      </c>
      <c r="E14" s="494"/>
      <c r="F14" s="74" t="s">
        <v>249</v>
      </c>
      <c r="G14" s="3"/>
      <c r="H14" s="3"/>
      <c r="I14" s="1"/>
    </row>
    <row r="15" spans="1:9" ht="21">
      <c r="A15" s="1"/>
      <c r="B15" s="67" t="s">
        <v>220</v>
      </c>
      <c r="C15" s="72" t="s">
        <v>229</v>
      </c>
      <c r="D15" s="494" t="s">
        <v>239</v>
      </c>
      <c r="E15" s="494"/>
      <c r="F15" s="75" t="s">
        <v>229</v>
      </c>
      <c r="G15" s="3"/>
      <c r="H15" s="3"/>
      <c r="I15" s="1"/>
    </row>
    <row r="16" spans="1:9" ht="21">
      <c r="A16" s="1"/>
      <c r="B16" s="67" t="s">
        <v>216</v>
      </c>
      <c r="C16" s="72" t="s">
        <v>227</v>
      </c>
      <c r="D16" s="10"/>
      <c r="E16" s="13"/>
      <c r="F16" s="92"/>
      <c r="G16" s="3"/>
      <c r="H16" s="3"/>
      <c r="I16" s="1"/>
    </row>
    <row r="17" spans="1:9" ht="21">
      <c r="A17" s="1"/>
      <c r="B17" s="68" t="s">
        <v>217</v>
      </c>
      <c r="C17" s="72">
        <v>98269607409</v>
      </c>
      <c r="D17" s="10"/>
      <c r="E17" s="13"/>
      <c r="F17" s="92"/>
      <c r="G17" s="3"/>
      <c r="H17" s="3"/>
      <c r="I17" s="1"/>
    </row>
    <row r="18" spans="1:9" ht="21">
      <c r="A18" s="1"/>
      <c r="B18" s="67" t="s">
        <v>218</v>
      </c>
      <c r="C18" s="72" t="s">
        <v>228</v>
      </c>
      <c r="D18" s="498"/>
      <c r="E18" s="498"/>
      <c r="F18" s="92"/>
      <c r="G18" s="3"/>
      <c r="H18" s="3"/>
      <c r="I18" s="1"/>
    </row>
    <row r="19" spans="1:9" ht="21">
      <c r="A19" s="1"/>
      <c r="B19" s="68" t="s">
        <v>221</v>
      </c>
      <c r="C19" s="72" t="s">
        <v>226</v>
      </c>
      <c r="D19" s="3"/>
      <c r="E19" s="3"/>
      <c r="F19" s="11"/>
      <c r="G19" s="3"/>
      <c r="H19" s="3"/>
      <c r="I19" s="1"/>
    </row>
    <row r="20" spans="1:9" ht="21">
      <c r="A20" s="1"/>
      <c r="B20" s="67"/>
      <c r="C20" s="3"/>
      <c r="D20" s="3"/>
      <c r="E20" s="3"/>
      <c r="F20" s="11"/>
      <c r="G20" s="3"/>
      <c r="H20" s="3"/>
      <c r="I20" s="1"/>
    </row>
    <row r="21" spans="1:9" ht="20.5">
      <c r="A21" s="1"/>
      <c r="B21" s="3"/>
      <c r="C21" s="3"/>
      <c r="D21" s="3"/>
      <c r="E21" s="3"/>
      <c r="F21" s="11"/>
      <c r="G21" s="3"/>
      <c r="H21" s="3"/>
      <c r="I21" s="1"/>
    </row>
    <row r="22" spans="1:9" ht="20.5">
      <c r="A22" s="1"/>
      <c r="B22" s="3"/>
      <c r="C22" s="3"/>
      <c r="D22" s="3"/>
      <c r="E22" s="3"/>
      <c r="F22" s="11"/>
      <c r="G22" s="3"/>
      <c r="H22" s="3"/>
      <c r="I22" s="1"/>
    </row>
    <row r="23" spans="1:9" ht="14.5">
      <c r="A23" s="1"/>
      <c r="B23" s="3"/>
      <c r="C23" s="3"/>
      <c r="D23" s="3"/>
      <c r="E23" s="3"/>
      <c r="F23" s="12"/>
      <c r="G23" s="3"/>
      <c r="H23" s="3"/>
      <c r="I23" s="1"/>
    </row>
    <row r="24" spans="1:9" ht="14.5">
      <c r="A24" s="1"/>
      <c r="B24" s="3"/>
      <c r="C24" s="3"/>
      <c r="D24" s="3"/>
      <c r="E24" s="3"/>
      <c r="F24" s="3"/>
      <c r="G24" s="3"/>
      <c r="H24" s="3"/>
      <c r="I24" s="1"/>
    </row>
    <row r="25" spans="1:9" ht="14.5">
      <c r="A25" s="1"/>
      <c r="B25" s="3"/>
      <c r="C25" s="3"/>
      <c r="D25" s="3"/>
      <c r="E25" s="3"/>
      <c r="F25" s="3"/>
      <c r="G25" s="3"/>
      <c r="H25" s="3"/>
      <c r="I25" s="1"/>
    </row>
    <row r="26" spans="1:9" ht="14.5">
      <c r="A26" s="1"/>
      <c r="B26" s="3"/>
      <c r="C26" s="3"/>
      <c r="D26" s="3"/>
      <c r="E26" s="3"/>
      <c r="F26" s="3"/>
      <c r="G26" s="3"/>
      <c r="H26" s="3"/>
      <c r="I26" s="1"/>
    </row>
    <row r="27" spans="1:9" ht="14.5">
      <c r="A27" s="1"/>
      <c r="B27" s="3"/>
      <c r="C27" s="3"/>
      <c r="D27" s="3"/>
      <c r="E27" s="3"/>
      <c r="F27" s="3"/>
      <c r="G27" s="3"/>
      <c r="H27" s="3"/>
      <c r="I27" s="1"/>
    </row>
    <row r="28" spans="1:9" ht="14.5">
      <c r="A28" s="1"/>
      <c r="B28" s="3"/>
      <c r="C28" s="3"/>
      <c r="D28" s="3"/>
      <c r="E28" s="3"/>
      <c r="F28" s="3"/>
      <c r="G28" s="3"/>
      <c r="H28" s="3"/>
      <c r="I28" s="1"/>
    </row>
    <row r="29" spans="1:9" ht="15.5">
      <c r="A29" s="1"/>
      <c r="B29" s="3"/>
      <c r="C29" s="3"/>
      <c r="D29" s="3"/>
      <c r="E29" s="3"/>
      <c r="F29" s="499" t="s">
        <v>381</v>
      </c>
      <c r="G29" s="499"/>
      <c r="H29" s="499"/>
      <c r="I29" s="1"/>
    </row>
    <row r="30" spans="1:9" ht="14.5">
      <c r="A30" s="1"/>
      <c r="B30" s="3"/>
      <c r="C30" s="3"/>
      <c r="D30" s="3"/>
      <c r="E30" s="3"/>
      <c r="F30" s="3"/>
      <c r="G30" s="3"/>
      <c r="H30" s="3"/>
      <c r="I30" s="1"/>
    </row>
    <row r="31" spans="1:9" ht="15" thickBot="1">
      <c r="A31" s="1"/>
      <c r="B31" s="3"/>
      <c r="C31" s="3"/>
      <c r="D31" s="3"/>
      <c r="E31" s="3"/>
      <c r="F31" s="3"/>
      <c r="G31" s="3"/>
      <c r="H31" s="3"/>
      <c r="I31" s="1"/>
    </row>
    <row r="32" spans="1:9" ht="15.5" thickTop="1" thickBot="1">
      <c r="A32" s="1"/>
      <c r="B32" s="492" t="s">
        <v>3</v>
      </c>
      <c r="C32" s="493"/>
      <c r="D32" s="3"/>
      <c r="E32" s="3"/>
      <c r="F32" s="3"/>
      <c r="G32" s="3"/>
      <c r="H32" s="3"/>
      <c r="I32" s="1"/>
    </row>
    <row r="33" spans="1:9" ht="15.5" thickTop="1" thickBot="1">
      <c r="A33" s="1"/>
      <c r="B33" s="492"/>
      <c r="C33" s="493"/>
      <c r="D33" s="3"/>
      <c r="E33" s="3"/>
      <c r="F33" s="3"/>
      <c r="G33" s="3"/>
      <c r="H33" s="3"/>
      <c r="I33" s="1"/>
    </row>
    <row r="34" spans="1:9" ht="15.5" thickTop="1" thickBot="1">
      <c r="A34" s="1"/>
      <c r="B34" s="484" t="s">
        <v>4</v>
      </c>
      <c r="C34" s="485"/>
      <c r="D34" s="3"/>
      <c r="E34" s="3"/>
      <c r="F34" s="3"/>
      <c r="G34" s="3"/>
      <c r="H34" s="3"/>
      <c r="I34" s="1"/>
    </row>
    <row r="35" spans="1:9" ht="15.5" thickTop="1" thickBot="1">
      <c r="A35" s="1"/>
      <c r="B35" s="484"/>
      <c r="C35" s="485"/>
      <c r="D35" s="3"/>
      <c r="E35" s="3"/>
      <c r="F35" s="3"/>
      <c r="G35" s="3"/>
      <c r="H35" s="3"/>
      <c r="I35" s="1"/>
    </row>
    <row r="36" spans="1:9" ht="15.5" thickTop="1" thickBot="1">
      <c r="A36" s="1"/>
      <c r="B36" s="486" t="s">
        <v>5</v>
      </c>
      <c r="C36" s="487"/>
      <c r="D36" s="3"/>
      <c r="E36" s="3"/>
      <c r="F36" s="3"/>
      <c r="G36" s="3"/>
      <c r="H36" s="3"/>
      <c r="I36" s="1"/>
    </row>
    <row r="37" spans="1:9" ht="15.5" thickTop="1" thickBot="1">
      <c r="A37" s="1"/>
      <c r="B37" s="486"/>
      <c r="C37" s="487"/>
      <c r="D37" s="3"/>
      <c r="E37" s="3"/>
      <c r="F37" s="3"/>
      <c r="G37" s="3"/>
      <c r="H37" s="3"/>
      <c r="I37" s="1"/>
    </row>
    <row r="38" spans="1:9" ht="15.5" thickTop="1" thickBot="1">
      <c r="A38" s="1"/>
      <c r="B38" s="488" t="s">
        <v>6</v>
      </c>
      <c r="C38" s="489"/>
      <c r="D38" s="3"/>
      <c r="E38" s="3"/>
      <c r="F38" s="3"/>
      <c r="G38" s="3"/>
      <c r="H38" s="3"/>
      <c r="I38" s="1"/>
    </row>
    <row r="39" spans="1:9" ht="15.5" thickTop="1" thickBot="1">
      <c r="A39" s="1"/>
      <c r="B39" s="488"/>
      <c r="C39" s="489"/>
      <c r="D39" s="3"/>
      <c r="E39" s="3"/>
      <c r="F39" s="3"/>
      <c r="G39" s="3"/>
      <c r="H39" s="3"/>
      <c r="I39" s="1"/>
    </row>
    <row r="40" spans="1:9" ht="15.5" thickTop="1" thickBot="1">
      <c r="A40" s="1"/>
      <c r="B40" s="490" t="s">
        <v>7</v>
      </c>
      <c r="C40" s="491"/>
      <c r="D40" s="3"/>
      <c r="E40" s="3"/>
      <c r="F40" s="3"/>
      <c r="G40" s="3"/>
      <c r="H40" s="3"/>
      <c r="I40" s="1"/>
    </row>
    <row r="41" spans="1:9" ht="15.5" thickTop="1" thickBot="1">
      <c r="A41" s="1"/>
      <c r="B41" s="490"/>
      <c r="C41" s="491"/>
      <c r="D41" s="3"/>
      <c r="E41" s="3"/>
      <c r="F41" s="3"/>
      <c r="G41" s="3"/>
      <c r="H41" s="3"/>
      <c r="I41" s="1"/>
    </row>
    <row r="42" spans="1:9" ht="15" thickTop="1">
      <c r="A42" s="1"/>
      <c r="B42" s="3"/>
      <c r="C42" s="3"/>
      <c r="D42" s="3"/>
      <c r="E42" s="3"/>
      <c r="F42" s="3"/>
      <c r="G42" s="3"/>
      <c r="H42" s="3"/>
      <c r="I42" s="1"/>
    </row>
    <row r="43" spans="1:9" ht="14.5">
      <c r="A43" s="1"/>
      <c r="B43" s="3"/>
      <c r="C43" s="3"/>
      <c r="D43" s="3"/>
      <c r="E43" s="3"/>
      <c r="F43" s="3"/>
      <c r="G43" s="3"/>
      <c r="H43" s="3"/>
      <c r="I43" s="1"/>
    </row>
    <row r="44" spans="1:9" ht="14.5">
      <c r="A44" s="1"/>
      <c r="B44" s="1"/>
      <c r="C44" s="1"/>
      <c r="D44" s="1"/>
      <c r="E44" s="1"/>
      <c r="F44" s="1"/>
      <c r="G44" s="1"/>
      <c r="H44" s="1"/>
      <c r="I44" s="1"/>
    </row>
    <row r="45" spans="1:9" ht="14.5"/>
    <row r="46" spans="1:9" ht="14.5"/>
    <row r="47" spans="1:9" ht="14.5"/>
    <row r="48" spans="1:9" ht="15" customHeight="1"/>
    <row r="49" ht="15" customHeight="1"/>
  </sheetData>
  <sheetProtection password="C1FB" sheet="1" objects="1" scenarios="1" selectLockedCells="1"/>
  <protectedRanges>
    <protectedRange sqref="D5:E18" name="Range12"/>
    <protectedRange sqref="C4" name="Range11"/>
    <protectedRange sqref="C6:C10" name="Range12_1"/>
    <protectedRange sqref="C11:C19" name="Range12_2"/>
  </protectedRanges>
  <mergeCells count="19">
    <mergeCell ref="F29:H29"/>
    <mergeCell ref="D18:E18"/>
    <mergeCell ref="D8:E8"/>
    <mergeCell ref="D9:E9"/>
    <mergeCell ref="D10:E10"/>
    <mergeCell ref="D11:E11"/>
    <mergeCell ref="D12:E12"/>
    <mergeCell ref="D13:E13"/>
    <mergeCell ref="D14:E14"/>
    <mergeCell ref="D15:E15"/>
    <mergeCell ref="B5:C5"/>
    <mergeCell ref="D5:F5"/>
    <mergeCell ref="D6:E6"/>
    <mergeCell ref="D7:E7"/>
    <mergeCell ref="B34:C35"/>
    <mergeCell ref="B36:C37"/>
    <mergeCell ref="B38:C39"/>
    <mergeCell ref="B40:C41"/>
    <mergeCell ref="B32:C33"/>
  </mergeCells>
  <dataValidations count="16">
    <dataValidation allowBlank="1" showInputMessage="1" showErrorMessage="1" prompt="Write here Principal Mobile No." sqref="C17"/>
    <dataValidation allowBlank="1" showInputMessage="1" showErrorMessage="1" prompt="Write here Principal Name" sqref="C16"/>
    <dataValidation allowBlank="1" showInputMessage="1" showErrorMessage="1" prompt="write here Result decalare Date" sqref="C12"/>
    <dataValidation allowBlank="1" showInputMessage="1" showErrorMessage="1" promptTitle="School Semis Code" prompt="School Semis Code" sqref="C13"/>
    <dataValidation type="list" allowBlank="1" showInputMessage="1" showErrorMessage="1" promptTitle="Medium" prompt="Medium" sqref="C14">
      <formula1>"Hindi , English"</formula1>
    </dataValidation>
    <dataValidation allowBlank="1" showInputMessage="1" showErrorMessage="1" promptTitle="Examine Incharge Name" prompt="write Hare Examine Incharge Name" sqref="C18:C19"/>
    <dataValidation allowBlank="1" showErrorMessage="1" promptTitle="Subject Teacher Name" prompt="Write Here class 11 Sub. Teacher Name " sqref="F18"/>
    <dataValidation allowBlank="1" showInputMessage="1" showErrorMessage="1" promptTitle="Dist. Name" prompt="Fill here Dist. Name" sqref="C6"/>
    <dataValidation allowBlank="1" showInputMessage="1" showErrorMessage="1" promptTitle="Block Name" prompt="Write here Block Name/Panchayat samiti Name" sqref="C7"/>
    <dataValidation allowBlank="1" showInputMessage="1" showErrorMessage="1" promptTitle="School Name" prompt="Write in School Name" sqref="C8"/>
    <dataValidation allowBlank="1" showInputMessage="1" showErrorMessage="1" promptTitle="DISE CODE" prompt="write Here Shool Dise Code No." sqref="C9"/>
    <dataValidation allowBlank="1" showErrorMessage="1" sqref="D6:E15"/>
    <dataValidation allowBlank="1" showInputMessage="1" showErrorMessage="1" promptTitle="Subject Teacher Name" prompt="Write Here class 9 Sub. Teacher Name " sqref="F6:F17"/>
    <dataValidation allowBlank="1" showInputMessage="1" showErrorMessage="1" promptTitle="Nodel Center" prompt="Write here Nodel kendra &amp; collection CenterName" sqref="C10"/>
    <dataValidation allowBlank="1" showInputMessage="1" showErrorMessage="1" prompt="Short School Name" sqref="C11"/>
    <dataValidation allowBlank="1" showInputMessage="1" showErrorMessage="1" promptTitle="Class Teacher Name" prompt="Class 11" sqref="C15"/>
  </dataValidations>
  <hyperlinks>
    <hyperlink ref="B40" r:id="rId1"/>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dimension ref="A1:AU108"/>
  <sheetViews>
    <sheetView workbookViewId="0">
      <selection activeCell="G5" sqref="G5"/>
    </sheetView>
  </sheetViews>
  <sheetFormatPr defaultColWidth="0" defaultRowHeight="0" customHeight="1" zeroHeight="1"/>
  <cols>
    <col min="1" max="1" width="7.7265625" style="244" customWidth="1"/>
    <col min="2" max="2" width="8.26953125" style="244" customWidth="1"/>
    <col min="3" max="3" width="8.7265625" style="244" customWidth="1"/>
    <col min="4" max="4" width="10.1796875" style="244" customWidth="1"/>
    <col min="5" max="5" width="19.1796875" style="244" customWidth="1"/>
    <col min="6" max="6" width="16.54296875" style="244" customWidth="1"/>
    <col min="7" max="7" width="15.453125" style="244" customWidth="1"/>
    <col min="8" max="8" width="7.81640625" style="244" customWidth="1"/>
    <col min="9" max="9" width="10.81640625" style="244" customWidth="1"/>
    <col min="10" max="10" width="10" style="244" customWidth="1"/>
    <col min="11" max="12" width="16.453125" style="244" customWidth="1"/>
    <col min="13" max="13" width="13.7265625" style="244" customWidth="1"/>
    <col min="14" max="15" width="9.1796875" style="244" hidden="1" customWidth="1"/>
    <col min="16" max="45" width="0" style="244" hidden="1" customWidth="1"/>
    <col min="46" max="47" width="0" style="244" hidden="1"/>
    <col min="48" max="16384" width="9.1796875" style="244" hidden="1"/>
  </cols>
  <sheetData>
    <row r="1" spans="1:13" ht="27.75" customHeight="1">
      <c r="A1" s="500" t="str">
        <f>CONCATENATE("School Name :-","  ",'Master sheet'!C8)</f>
        <v>School Name :-  Governt Senior Secondary School INDERWARA</v>
      </c>
      <c r="B1" s="500"/>
      <c r="C1" s="500"/>
      <c r="D1" s="500"/>
      <c r="E1" s="500"/>
      <c r="F1" s="500"/>
      <c r="G1" s="500"/>
      <c r="H1" s="500"/>
      <c r="I1" s="500"/>
      <c r="J1" s="500"/>
      <c r="K1" s="274"/>
      <c r="L1" s="274"/>
      <c r="M1" s="274"/>
    </row>
    <row r="2" spans="1:13" ht="36.75" customHeight="1">
      <c r="A2" s="275" t="s">
        <v>8</v>
      </c>
      <c r="B2" s="276" t="s">
        <v>9</v>
      </c>
      <c r="C2" s="276" t="s">
        <v>10</v>
      </c>
      <c r="D2" s="276" t="s">
        <v>11</v>
      </c>
      <c r="E2" s="276" t="s">
        <v>12</v>
      </c>
      <c r="F2" s="276" t="s">
        <v>13</v>
      </c>
      <c r="G2" s="276" t="s">
        <v>14</v>
      </c>
      <c r="H2" s="276" t="s">
        <v>15</v>
      </c>
      <c r="I2" s="276" t="s">
        <v>16</v>
      </c>
      <c r="J2" s="276" t="s">
        <v>17</v>
      </c>
      <c r="K2" s="274"/>
      <c r="L2" s="274"/>
      <c r="M2" s="274"/>
    </row>
    <row r="3" spans="1:13" ht="36" customHeight="1" thickBot="1">
      <c r="A3" s="263">
        <v>901</v>
      </c>
      <c r="B3" s="264">
        <v>9</v>
      </c>
      <c r="C3" s="264" t="s">
        <v>19</v>
      </c>
      <c r="D3" s="264">
        <v>1</v>
      </c>
      <c r="E3" s="266" t="s">
        <v>20</v>
      </c>
      <c r="F3" s="266" t="s">
        <v>21</v>
      </c>
      <c r="G3" s="266" t="s">
        <v>22</v>
      </c>
      <c r="H3" s="264" t="s">
        <v>400</v>
      </c>
      <c r="I3" s="265">
        <v>37721</v>
      </c>
      <c r="J3" s="264" t="s">
        <v>24</v>
      </c>
      <c r="K3" s="274"/>
      <c r="L3" s="274"/>
      <c r="M3" s="274"/>
    </row>
    <row r="4" spans="1:13" ht="36" customHeight="1">
      <c r="A4" s="267">
        <v>902</v>
      </c>
      <c r="B4" s="264">
        <v>9</v>
      </c>
      <c r="C4" s="268" t="s">
        <v>19</v>
      </c>
      <c r="D4" s="268">
        <v>107</v>
      </c>
      <c r="E4" s="270" t="s">
        <v>25</v>
      </c>
      <c r="F4" s="270" t="s">
        <v>26</v>
      </c>
      <c r="G4" s="270" t="s">
        <v>27</v>
      </c>
      <c r="H4" s="268" t="s">
        <v>400</v>
      </c>
      <c r="I4" s="269">
        <v>38422</v>
      </c>
      <c r="J4" s="268" t="s">
        <v>28</v>
      </c>
      <c r="K4" s="274"/>
      <c r="L4" s="501" t="s">
        <v>140</v>
      </c>
      <c r="M4" s="502"/>
    </row>
    <row r="5" spans="1:13" ht="36" customHeight="1" thickBot="1">
      <c r="A5" s="263">
        <v>903</v>
      </c>
      <c r="B5" s="264">
        <v>9</v>
      </c>
      <c r="C5" s="268" t="s">
        <v>19</v>
      </c>
      <c r="D5" s="268">
        <v>457</v>
      </c>
      <c r="E5" s="270" t="s">
        <v>29</v>
      </c>
      <c r="F5" s="270" t="s">
        <v>30</v>
      </c>
      <c r="G5" s="270" t="s">
        <v>31</v>
      </c>
      <c r="H5" s="268" t="s">
        <v>401</v>
      </c>
      <c r="I5" s="269">
        <v>38204</v>
      </c>
      <c r="J5" s="268" t="s">
        <v>32</v>
      </c>
      <c r="K5" s="274"/>
      <c r="L5" s="503"/>
      <c r="M5" s="504"/>
    </row>
    <row r="6" spans="1:13" ht="36" customHeight="1">
      <c r="A6" s="267">
        <v>904</v>
      </c>
      <c r="B6" s="264">
        <v>9</v>
      </c>
      <c r="C6" s="268" t="s">
        <v>19</v>
      </c>
      <c r="D6" s="268">
        <v>234</v>
      </c>
      <c r="E6" s="270" t="s">
        <v>33</v>
      </c>
      <c r="F6" s="270" t="s">
        <v>34</v>
      </c>
      <c r="G6" s="270" t="s">
        <v>35</v>
      </c>
      <c r="H6" s="268" t="s">
        <v>401</v>
      </c>
      <c r="I6" s="269">
        <v>38115</v>
      </c>
      <c r="J6" s="268" t="s">
        <v>36</v>
      </c>
      <c r="K6" s="274"/>
      <c r="L6" s="274"/>
      <c r="M6" s="274"/>
    </row>
    <row r="7" spans="1:13" ht="36" customHeight="1">
      <c r="A7" s="263">
        <v>905</v>
      </c>
      <c r="B7" s="264">
        <v>9</v>
      </c>
      <c r="C7" s="268" t="s">
        <v>19</v>
      </c>
      <c r="D7" s="268">
        <v>356</v>
      </c>
      <c r="E7" s="270" t="s">
        <v>37</v>
      </c>
      <c r="F7" s="270" t="s">
        <v>38</v>
      </c>
      <c r="G7" s="270" t="s">
        <v>39</v>
      </c>
      <c r="H7" s="268" t="s">
        <v>400</v>
      </c>
      <c r="I7" s="269">
        <v>37705</v>
      </c>
      <c r="J7" s="268" t="s">
        <v>36</v>
      </c>
      <c r="K7" s="274"/>
      <c r="L7" s="274"/>
      <c r="M7" s="274"/>
    </row>
    <row r="8" spans="1:13" ht="36" customHeight="1">
      <c r="A8" s="267">
        <v>906</v>
      </c>
      <c r="B8" s="264">
        <v>9</v>
      </c>
      <c r="C8" s="268" t="s">
        <v>19</v>
      </c>
      <c r="D8" s="268">
        <v>434</v>
      </c>
      <c r="E8" s="270" t="s">
        <v>40</v>
      </c>
      <c r="F8" s="270" t="s">
        <v>41</v>
      </c>
      <c r="G8" s="270" t="s">
        <v>42</v>
      </c>
      <c r="H8" s="268" t="s">
        <v>401</v>
      </c>
      <c r="I8" s="269">
        <v>37918</v>
      </c>
      <c r="J8" s="268" t="s">
        <v>36</v>
      </c>
      <c r="K8" s="274"/>
      <c r="L8" s="274"/>
      <c r="M8" s="274"/>
    </row>
    <row r="9" spans="1:13" ht="36" customHeight="1">
      <c r="A9" s="263">
        <v>907</v>
      </c>
      <c r="B9" s="264">
        <v>9</v>
      </c>
      <c r="C9" s="268" t="s">
        <v>19</v>
      </c>
      <c r="D9" s="268">
        <v>439</v>
      </c>
      <c r="E9" s="270" t="s">
        <v>43</v>
      </c>
      <c r="F9" s="270" t="s">
        <v>44</v>
      </c>
      <c r="G9" s="270" t="s">
        <v>45</v>
      </c>
      <c r="H9" s="268" t="s">
        <v>400</v>
      </c>
      <c r="I9" s="269">
        <v>37921</v>
      </c>
      <c r="J9" s="268" t="s">
        <v>28</v>
      </c>
      <c r="K9" s="274"/>
      <c r="L9" s="274"/>
      <c r="M9" s="274"/>
    </row>
    <row r="10" spans="1:13" ht="36" customHeight="1">
      <c r="A10" s="267">
        <v>908</v>
      </c>
      <c r="B10" s="264">
        <v>9</v>
      </c>
      <c r="C10" s="268" t="s">
        <v>19</v>
      </c>
      <c r="D10" s="268">
        <v>438</v>
      </c>
      <c r="E10" s="270" t="s">
        <v>46</v>
      </c>
      <c r="F10" s="270" t="s">
        <v>47</v>
      </c>
      <c r="G10" s="270" t="s">
        <v>48</v>
      </c>
      <c r="H10" s="268" t="s">
        <v>400</v>
      </c>
      <c r="I10" s="269">
        <v>37867</v>
      </c>
      <c r="J10" s="268" t="s">
        <v>36</v>
      </c>
      <c r="K10" s="274"/>
      <c r="L10" s="274"/>
      <c r="M10" s="274"/>
    </row>
    <row r="11" spans="1:13" ht="36" customHeight="1">
      <c r="A11" s="263">
        <v>909</v>
      </c>
      <c r="B11" s="264">
        <v>9</v>
      </c>
      <c r="C11" s="268" t="s">
        <v>19</v>
      </c>
      <c r="D11" s="268">
        <v>429</v>
      </c>
      <c r="E11" s="270" t="s">
        <v>49</v>
      </c>
      <c r="F11" s="270" t="s">
        <v>50</v>
      </c>
      <c r="G11" s="270" t="s">
        <v>51</v>
      </c>
      <c r="H11" s="268" t="s">
        <v>401</v>
      </c>
      <c r="I11" s="269">
        <v>37868</v>
      </c>
      <c r="J11" s="268" t="s">
        <v>24</v>
      </c>
      <c r="K11" s="274"/>
      <c r="L11" s="274"/>
      <c r="M11" s="274"/>
    </row>
    <row r="12" spans="1:13" ht="36" customHeight="1">
      <c r="A12" s="267" t="s">
        <v>308</v>
      </c>
      <c r="B12" s="264">
        <v>9</v>
      </c>
      <c r="C12" s="268" t="s">
        <v>19</v>
      </c>
      <c r="D12" s="268">
        <v>428</v>
      </c>
      <c r="E12" s="270" t="s">
        <v>52</v>
      </c>
      <c r="F12" s="270" t="s">
        <v>53</v>
      </c>
      <c r="G12" s="270" t="s">
        <v>54</v>
      </c>
      <c r="H12" s="268" t="s">
        <v>401</v>
      </c>
      <c r="I12" s="269">
        <v>37753</v>
      </c>
      <c r="J12" s="268" t="s">
        <v>24</v>
      </c>
      <c r="K12" s="274"/>
      <c r="L12" s="274"/>
      <c r="M12" s="274"/>
    </row>
    <row r="13" spans="1:13" ht="36" customHeight="1">
      <c r="A13" s="263">
        <v>911</v>
      </c>
      <c r="B13" s="264">
        <v>9</v>
      </c>
      <c r="C13" s="268" t="s">
        <v>19</v>
      </c>
      <c r="D13" s="268">
        <v>117</v>
      </c>
      <c r="E13" s="270" t="s">
        <v>55</v>
      </c>
      <c r="F13" s="270" t="s">
        <v>26</v>
      </c>
      <c r="G13" s="270" t="s">
        <v>56</v>
      </c>
      <c r="H13" s="268" t="s">
        <v>400</v>
      </c>
      <c r="I13" s="269">
        <v>38084</v>
      </c>
      <c r="J13" s="268" t="s">
        <v>32</v>
      </c>
      <c r="K13" s="274"/>
      <c r="L13" s="274"/>
      <c r="M13" s="274"/>
    </row>
    <row r="14" spans="1:13" ht="36" customHeight="1">
      <c r="A14" s="267">
        <v>912</v>
      </c>
      <c r="B14" s="264">
        <v>9</v>
      </c>
      <c r="C14" s="268" t="s">
        <v>19</v>
      </c>
      <c r="D14" s="268">
        <v>463</v>
      </c>
      <c r="E14" s="270" t="s">
        <v>57</v>
      </c>
      <c r="F14" s="270" t="s">
        <v>58</v>
      </c>
      <c r="G14" s="270" t="s">
        <v>59</v>
      </c>
      <c r="H14" s="268" t="s">
        <v>401</v>
      </c>
      <c r="I14" s="269">
        <v>38082</v>
      </c>
      <c r="J14" s="268" t="s">
        <v>24</v>
      </c>
      <c r="K14" s="274"/>
      <c r="L14" s="274"/>
      <c r="M14" s="274"/>
    </row>
    <row r="15" spans="1:13" ht="36" customHeight="1">
      <c r="A15" s="263">
        <v>913</v>
      </c>
      <c r="B15" s="264">
        <v>9</v>
      </c>
      <c r="C15" s="268" t="s">
        <v>19</v>
      </c>
      <c r="D15" s="268">
        <v>307</v>
      </c>
      <c r="E15" s="270" t="s">
        <v>60</v>
      </c>
      <c r="F15" s="270" t="s">
        <v>61</v>
      </c>
      <c r="G15" s="270" t="s">
        <v>62</v>
      </c>
      <c r="H15" s="268" t="s">
        <v>400</v>
      </c>
      <c r="I15" s="269">
        <v>37380</v>
      </c>
      <c r="J15" s="268" t="s">
        <v>24</v>
      </c>
      <c r="K15" s="274"/>
      <c r="L15" s="274"/>
      <c r="M15" s="274"/>
    </row>
    <row r="16" spans="1:13" ht="36" customHeight="1">
      <c r="A16" s="267">
        <v>914</v>
      </c>
      <c r="B16" s="264">
        <v>9</v>
      </c>
      <c r="C16" s="268" t="s">
        <v>19</v>
      </c>
      <c r="D16" s="268">
        <v>348</v>
      </c>
      <c r="E16" s="270" t="s">
        <v>63</v>
      </c>
      <c r="F16" s="270" t="s">
        <v>64</v>
      </c>
      <c r="G16" s="270" t="s">
        <v>65</v>
      </c>
      <c r="H16" s="268" t="s">
        <v>400</v>
      </c>
      <c r="I16" s="269">
        <v>38004</v>
      </c>
      <c r="J16" s="268" t="s">
        <v>36</v>
      </c>
      <c r="K16" s="274"/>
      <c r="L16" s="274"/>
      <c r="M16" s="274"/>
    </row>
    <row r="17" spans="1:13" ht="36" customHeight="1">
      <c r="A17" s="263">
        <v>915</v>
      </c>
      <c r="B17" s="264">
        <v>9</v>
      </c>
      <c r="C17" s="268" t="s">
        <v>19</v>
      </c>
      <c r="D17" s="268">
        <v>466</v>
      </c>
      <c r="E17" s="270" t="s">
        <v>66</v>
      </c>
      <c r="F17" s="270" t="s">
        <v>67</v>
      </c>
      <c r="G17" s="270" t="s">
        <v>68</v>
      </c>
      <c r="H17" s="268" t="s">
        <v>401</v>
      </c>
      <c r="I17" s="269">
        <v>38178</v>
      </c>
      <c r="J17" s="268" t="s">
        <v>36</v>
      </c>
      <c r="K17" s="274"/>
      <c r="L17" s="274"/>
      <c r="M17" s="274"/>
    </row>
    <row r="18" spans="1:13" ht="36" customHeight="1">
      <c r="A18" s="267">
        <v>916</v>
      </c>
      <c r="B18" s="271"/>
      <c r="C18" s="272"/>
      <c r="D18" s="271"/>
      <c r="E18" s="273"/>
      <c r="F18" s="273"/>
      <c r="G18" s="273"/>
      <c r="H18" s="271"/>
      <c r="I18" s="271"/>
      <c r="J18" s="271"/>
      <c r="K18" s="274"/>
      <c r="L18" s="274"/>
      <c r="M18" s="274"/>
    </row>
    <row r="19" spans="1:13" ht="36" customHeight="1">
      <c r="A19" s="263">
        <v>917</v>
      </c>
      <c r="B19" s="271"/>
      <c r="C19" s="272"/>
      <c r="D19" s="271"/>
      <c r="E19" s="273"/>
      <c r="F19" s="273"/>
      <c r="G19" s="273"/>
      <c r="H19" s="271"/>
      <c r="I19" s="271"/>
      <c r="J19" s="271"/>
      <c r="K19" s="274"/>
      <c r="L19" s="274"/>
      <c r="M19" s="274"/>
    </row>
    <row r="20" spans="1:13" ht="36" customHeight="1">
      <c r="A20" s="267">
        <v>918</v>
      </c>
      <c r="B20" s="271"/>
      <c r="C20" s="272"/>
      <c r="D20" s="271"/>
      <c r="E20" s="273"/>
      <c r="F20" s="273"/>
      <c r="G20" s="273"/>
      <c r="H20" s="271"/>
      <c r="I20" s="271"/>
      <c r="J20" s="271"/>
      <c r="K20" s="274"/>
      <c r="L20" s="274"/>
      <c r="M20" s="274"/>
    </row>
    <row r="21" spans="1:13" ht="36" customHeight="1">
      <c r="A21" s="263">
        <v>919</v>
      </c>
      <c r="B21" s="271"/>
      <c r="C21" s="272"/>
      <c r="D21" s="271"/>
      <c r="E21" s="273"/>
      <c r="F21" s="273"/>
      <c r="G21" s="273"/>
      <c r="H21" s="271"/>
      <c r="I21" s="271"/>
      <c r="J21" s="271"/>
      <c r="K21" s="274"/>
      <c r="L21" s="274"/>
      <c r="M21" s="274"/>
    </row>
    <row r="22" spans="1:13" ht="36" customHeight="1">
      <c r="A22" s="267">
        <v>920</v>
      </c>
      <c r="B22" s="271"/>
      <c r="C22" s="272"/>
      <c r="D22" s="271"/>
      <c r="E22" s="273"/>
      <c r="F22" s="273"/>
      <c r="G22" s="273"/>
      <c r="H22" s="271"/>
      <c r="I22" s="271"/>
      <c r="J22" s="271"/>
      <c r="K22" s="274"/>
      <c r="L22" s="274"/>
      <c r="M22" s="274"/>
    </row>
    <row r="23" spans="1:13" ht="36" customHeight="1">
      <c r="A23" s="263">
        <v>921</v>
      </c>
      <c r="B23" s="271"/>
      <c r="C23" s="272"/>
      <c r="D23" s="271"/>
      <c r="E23" s="273"/>
      <c r="F23" s="273"/>
      <c r="G23" s="273"/>
      <c r="H23" s="271"/>
      <c r="I23" s="271"/>
      <c r="J23" s="271"/>
      <c r="K23" s="274"/>
      <c r="L23" s="274"/>
      <c r="M23" s="274"/>
    </row>
    <row r="24" spans="1:13" ht="36" customHeight="1">
      <c r="A24" s="267">
        <v>922</v>
      </c>
      <c r="B24" s="271"/>
      <c r="C24" s="272"/>
      <c r="D24" s="271"/>
      <c r="E24" s="273"/>
      <c r="F24" s="273"/>
      <c r="G24" s="273"/>
      <c r="H24" s="271"/>
      <c r="I24" s="271"/>
      <c r="J24" s="271"/>
      <c r="K24" s="274"/>
      <c r="L24" s="274"/>
      <c r="M24" s="274"/>
    </row>
    <row r="25" spans="1:13" ht="36" customHeight="1">
      <c r="A25" s="263">
        <v>923</v>
      </c>
      <c r="B25" s="271"/>
      <c r="C25" s="272"/>
      <c r="D25" s="271"/>
      <c r="E25" s="273"/>
      <c r="F25" s="273"/>
      <c r="G25" s="273"/>
      <c r="H25" s="271"/>
      <c r="I25" s="271"/>
      <c r="J25" s="271"/>
      <c r="K25" s="274"/>
      <c r="L25" s="274"/>
      <c r="M25" s="274"/>
    </row>
    <row r="26" spans="1:13" ht="36" customHeight="1">
      <c r="A26" s="267">
        <v>924</v>
      </c>
      <c r="B26" s="271"/>
      <c r="C26" s="272"/>
      <c r="D26" s="271"/>
      <c r="E26" s="273"/>
      <c r="F26" s="273"/>
      <c r="G26" s="273"/>
      <c r="H26" s="271"/>
      <c r="I26" s="271"/>
      <c r="J26" s="271"/>
      <c r="K26" s="274"/>
      <c r="L26" s="274"/>
      <c r="M26" s="274"/>
    </row>
    <row r="27" spans="1:13" ht="36" customHeight="1">
      <c r="A27" s="263">
        <v>925</v>
      </c>
      <c r="B27" s="271"/>
      <c r="C27" s="272"/>
      <c r="D27" s="271"/>
      <c r="E27" s="273"/>
      <c r="F27" s="273"/>
      <c r="G27" s="273"/>
      <c r="H27" s="271"/>
      <c r="I27" s="271"/>
      <c r="J27" s="271"/>
      <c r="K27" s="274"/>
      <c r="L27" s="274"/>
      <c r="M27" s="274"/>
    </row>
    <row r="28" spans="1:13" ht="36" customHeight="1">
      <c r="A28" s="267">
        <v>926</v>
      </c>
      <c r="B28" s="271"/>
      <c r="C28" s="272"/>
      <c r="D28" s="271"/>
      <c r="E28" s="273"/>
      <c r="F28" s="273"/>
      <c r="G28" s="273"/>
      <c r="H28" s="271"/>
      <c r="I28" s="271"/>
      <c r="J28" s="271"/>
      <c r="K28" s="274"/>
      <c r="L28" s="274"/>
      <c r="M28" s="274"/>
    </row>
    <row r="29" spans="1:13" ht="36" customHeight="1">
      <c r="A29" s="263">
        <v>927</v>
      </c>
      <c r="B29" s="271"/>
      <c r="C29" s="272"/>
      <c r="D29" s="271"/>
      <c r="E29" s="273"/>
      <c r="F29" s="273"/>
      <c r="G29" s="273"/>
      <c r="H29" s="271"/>
      <c r="I29" s="271"/>
      <c r="J29" s="271"/>
      <c r="K29" s="274"/>
      <c r="L29" s="274"/>
      <c r="M29" s="274"/>
    </row>
    <row r="30" spans="1:13" ht="36" customHeight="1">
      <c r="A30" s="267">
        <v>928</v>
      </c>
      <c r="B30" s="271"/>
      <c r="C30" s="272"/>
      <c r="D30" s="271"/>
      <c r="E30" s="273"/>
      <c r="F30" s="273"/>
      <c r="G30" s="273"/>
      <c r="H30" s="271"/>
      <c r="I30" s="271"/>
      <c r="J30" s="271"/>
      <c r="K30" s="274"/>
      <c r="L30" s="274"/>
      <c r="M30" s="274"/>
    </row>
    <row r="31" spans="1:13" ht="36" customHeight="1">
      <c r="A31" s="263">
        <v>929</v>
      </c>
      <c r="B31" s="271"/>
      <c r="C31" s="272"/>
      <c r="D31" s="271"/>
      <c r="E31" s="273"/>
      <c r="F31" s="273"/>
      <c r="G31" s="273"/>
      <c r="H31" s="271"/>
      <c r="I31" s="271"/>
      <c r="J31" s="271"/>
      <c r="K31" s="274"/>
      <c r="L31" s="274"/>
      <c r="M31" s="274"/>
    </row>
    <row r="32" spans="1:13" ht="36" customHeight="1">
      <c r="A32" s="267">
        <v>930</v>
      </c>
      <c r="B32" s="271"/>
      <c r="C32" s="272"/>
      <c r="D32" s="271"/>
      <c r="E32" s="273"/>
      <c r="F32" s="273"/>
      <c r="G32" s="273"/>
      <c r="H32" s="271"/>
      <c r="I32" s="271"/>
      <c r="J32" s="271"/>
      <c r="K32" s="274"/>
      <c r="L32" s="274"/>
      <c r="M32" s="274"/>
    </row>
    <row r="33" spans="1:13" ht="36" customHeight="1">
      <c r="A33" s="263">
        <v>931</v>
      </c>
      <c r="B33" s="271"/>
      <c r="C33" s="272"/>
      <c r="D33" s="271"/>
      <c r="E33" s="273"/>
      <c r="F33" s="273"/>
      <c r="G33" s="273"/>
      <c r="H33" s="271"/>
      <c r="I33" s="271"/>
      <c r="J33" s="271"/>
      <c r="K33" s="274"/>
      <c r="L33" s="274"/>
      <c r="M33" s="274"/>
    </row>
    <row r="34" spans="1:13" ht="36" customHeight="1">
      <c r="A34" s="267">
        <v>932</v>
      </c>
      <c r="B34" s="271"/>
      <c r="C34" s="272"/>
      <c r="D34" s="271"/>
      <c r="E34" s="273"/>
      <c r="F34" s="273"/>
      <c r="G34" s="273"/>
      <c r="H34" s="271"/>
      <c r="I34" s="271"/>
      <c r="J34" s="271"/>
      <c r="K34" s="274"/>
      <c r="L34" s="274"/>
      <c r="M34" s="274"/>
    </row>
    <row r="35" spans="1:13" ht="36" customHeight="1">
      <c r="A35" s="263">
        <v>933</v>
      </c>
      <c r="B35" s="271"/>
      <c r="C35" s="272"/>
      <c r="D35" s="271"/>
      <c r="E35" s="273"/>
      <c r="F35" s="273"/>
      <c r="G35" s="273"/>
      <c r="H35" s="271"/>
      <c r="I35" s="271"/>
      <c r="J35" s="271"/>
      <c r="K35" s="274"/>
      <c r="L35" s="274"/>
      <c r="M35" s="274"/>
    </row>
    <row r="36" spans="1:13" ht="36" customHeight="1">
      <c r="A36" s="267">
        <v>934</v>
      </c>
      <c r="B36" s="271"/>
      <c r="C36" s="272"/>
      <c r="D36" s="271"/>
      <c r="E36" s="273"/>
      <c r="F36" s="273"/>
      <c r="G36" s="273"/>
      <c r="H36" s="271"/>
      <c r="I36" s="271"/>
      <c r="J36" s="271"/>
      <c r="K36" s="274"/>
      <c r="L36" s="274"/>
      <c r="M36" s="274"/>
    </row>
    <row r="37" spans="1:13" ht="36" customHeight="1">
      <c r="A37" s="263">
        <v>935</v>
      </c>
      <c r="B37" s="271"/>
      <c r="C37" s="272"/>
      <c r="D37" s="271"/>
      <c r="E37" s="273"/>
      <c r="F37" s="273"/>
      <c r="G37" s="273"/>
      <c r="H37" s="271"/>
      <c r="I37" s="271"/>
      <c r="J37" s="271"/>
      <c r="K37" s="274"/>
      <c r="L37" s="274"/>
      <c r="M37" s="274"/>
    </row>
    <row r="38" spans="1:13" ht="36" customHeight="1">
      <c r="A38" s="267">
        <v>936</v>
      </c>
      <c r="B38" s="271"/>
      <c r="C38" s="272"/>
      <c r="D38" s="271"/>
      <c r="E38" s="273"/>
      <c r="F38" s="273"/>
      <c r="G38" s="273"/>
      <c r="H38" s="271"/>
      <c r="I38" s="271"/>
      <c r="J38" s="271"/>
      <c r="K38" s="274"/>
      <c r="L38" s="274"/>
      <c r="M38" s="274"/>
    </row>
    <row r="39" spans="1:13" ht="36" customHeight="1">
      <c r="A39" s="263">
        <v>937</v>
      </c>
      <c r="B39" s="271"/>
      <c r="C39" s="272"/>
      <c r="D39" s="271"/>
      <c r="E39" s="273"/>
      <c r="F39" s="273"/>
      <c r="G39" s="273"/>
      <c r="H39" s="271"/>
      <c r="I39" s="271"/>
      <c r="J39" s="271"/>
      <c r="K39" s="274"/>
      <c r="L39" s="274"/>
      <c r="M39" s="274"/>
    </row>
    <row r="40" spans="1:13" ht="36" customHeight="1">
      <c r="A40" s="267">
        <v>938</v>
      </c>
      <c r="B40" s="271"/>
      <c r="C40" s="272"/>
      <c r="D40" s="271"/>
      <c r="E40" s="273"/>
      <c r="F40" s="273"/>
      <c r="G40" s="273"/>
      <c r="H40" s="271"/>
      <c r="I40" s="271"/>
      <c r="J40" s="271"/>
      <c r="K40" s="274"/>
      <c r="L40" s="274"/>
      <c r="M40" s="274"/>
    </row>
    <row r="41" spans="1:13" ht="36" customHeight="1">
      <c r="A41" s="263">
        <v>939</v>
      </c>
      <c r="B41" s="271"/>
      <c r="C41" s="272"/>
      <c r="D41" s="271"/>
      <c r="E41" s="273"/>
      <c r="F41" s="273"/>
      <c r="G41" s="273"/>
      <c r="H41" s="271"/>
      <c r="I41" s="271"/>
      <c r="J41" s="271"/>
      <c r="K41" s="274"/>
      <c r="L41" s="274"/>
      <c r="M41" s="274"/>
    </row>
    <row r="42" spans="1:13" ht="36" customHeight="1">
      <c r="A42" s="267">
        <v>940</v>
      </c>
      <c r="B42" s="271"/>
      <c r="C42" s="272"/>
      <c r="D42" s="271"/>
      <c r="E42" s="273"/>
      <c r="F42" s="273"/>
      <c r="G42" s="273"/>
      <c r="H42" s="271"/>
      <c r="I42" s="271"/>
      <c r="J42" s="271"/>
      <c r="K42" s="274"/>
      <c r="L42" s="274"/>
      <c r="M42" s="274"/>
    </row>
    <row r="43" spans="1:13" ht="36" customHeight="1">
      <c r="A43" s="263">
        <v>941</v>
      </c>
      <c r="B43" s="271"/>
      <c r="C43" s="272"/>
      <c r="D43" s="271"/>
      <c r="E43" s="273"/>
      <c r="F43" s="273"/>
      <c r="G43" s="273"/>
      <c r="H43" s="271"/>
      <c r="I43" s="271"/>
      <c r="J43" s="271"/>
      <c r="K43" s="274"/>
      <c r="L43" s="274"/>
      <c r="M43" s="274"/>
    </row>
    <row r="44" spans="1:13" ht="36" customHeight="1">
      <c r="A44" s="267">
        <v>942</v>
      </c>
      <c r="B44" s="271"/>
      <c r="C44" s="272"/>
      <c r="D44" s="271"/>
      <c r="E44" s="273"/>
      <c r="F44" s="273"/>
      <c r="G44" s="273"/>
      <c r="H44" s="271"/>
      <c r="I44" s="271"/>
      <c r="J44" s="271"/>
      <c r="K44" s="274"/>
      <c r="L44" s="274"/>
      <c r="M44" s="274"/>
    </row>
    <row r="45" spans="1:13" ht="36" customHeight="1">
      <c r="A45" s="263">
        <v>943</v>
      </c>
      <c r="B45" s="271"/>
      <c r="C45" s="272"/>
      <c r="D45" s="271"/>
      <c r="E45" s="273"/>
      <c r="F45" s="273"/>
      <c r="G45" s="273"/>
      <c r="H45" s="271"/>
      <c r="I45" s="271"/>
      <c r="J45" s="271"/>
      <c r="K45" s="274"/>
      <c r="L45" s="274"/>
      <c r="M45" s="274"/>
    </row>
    <row r="46" spans="1:13" ht="36" customHeight="1">
      <c r="A46" s="267">
        <v>944</v>
      </c>
      <c r="B46" s="271"/>
      <c r="C46" s="272"/>
      <c r="D46" s="271"/>
      <c r="E46" s="273"/>
      <c r="F46" s="273"/>
      <c r="G46" s="273"/>
      <c r="H46" s="271"/>
      <c r="I46" s="271"/>
      <c r="J46" s="271"/>
      <c r="K46" s="274"/>
      <c r="L46" s="274"/>
      <c r="M46" s="274"/>
    </row>
    <row r="47" spans="1:13" ht="36" customHeight="1">
      <c r="A47" s="263">
        <v>945</v>
      </c>
      <c r="B47" s="271"/>
      <c r="C47" s="272"/>
      <c r="D47" s="271"/>
      <c r="E47" s="273"/>
      <c r="F47" s="273"/>
      <c r="G47" s="273"/>
      <c r="H47" s="271"/>
      <c r="I47" s="271"/>
      <c r="J47" s="271"/>
      <c r="K47" s="274"/>
      <c r="L47" s="274"/>
      <c r="M47" s="274"/>
    </row>
    <row r="48" spans="1:13" ht="36" customHeight="1">
      <c r="A48" s="267">
        <v>946</v>
      </c>
      <c r="B48" s="271"/>
      <c r="C48" s="272"/>
      <c r="D48" s="271"/>
      <c r="E48" s="273"/>
      <c r="F48" s="273"/>
      <c r="G48" s="273"/>
      <c r="H48" s="271"/>
      <c r="I48" s="271"/>
      <c r="J48" s="271"/>
      <c r="K48" s="274"/>
      <c r="L48" s="274"/>
      <c r="M48" s="274"/>
    </row>
    <row r="49" spans="1:13" ht="36" customHeight="1">
      <c r="A49" s="263">
        <v>947</v>
      </c>
      <c r="B49" s="271"/>
      <c r="C49" s="272"/>
      <c r="D49" s="271"/>
      <c r="E49" s="273"/>
      <c r="F49" s="273"/>
      <c r="G49" s="273"/>
      <c r="H49" s="271"/>
      <c r="I49" s="271"/>
      <c r="J49" s="271"/>
      <c r="K49" s="274"/>
      <c r="L49" s="274"/>
      <c r="M49" s="274"/>
    </row>
    <row r="50" spans="1:13" ht="36" customHeight="1">
      <c r="A50" s="267">
        <v>948</v>
      </c>
      <c r="B50" s="271"/>
      <c r="C50" s="272"/>
      <c r="D50" s="271"/>
      <c r="E50" s="273"/>
      <c r="F50" s="273"/>
      <c r="G50" s="273"/>
      <c r="H50" s="271"/>
      <c r="I50" s="271"/>
      <c r="J50" s="271"/>
      <c r="K50" s="274"/>
      <c r="L50" s="274"/>
      <c r="M50" s="274"/>
    </row>
    <row r="51" spans="1:13" ht="36" customHeight="1">
      <c r="A51" s="263">
        <v>949</v>
      </c>
      <c r="B51" s="271"/>
      <c r="C51" s="272"/>
      <c r="D51" s="271"/>
      <c r="E51" s="273"/>
      <c r="F51" s="273"/>
      <c r="G51" s="273"/>
      <c r="H51" s="271"/>
      <c r="I51" s="271"/>
      <c r="J51" s="271"/>
      <c r="K51" s="274"/>
      <c r="L51" s="274"/>
      <c r="M51" s="274"/>
    </row>
    <row r="52" spans="1:13" ht="36" customHeight="1">
      <c r="A52" s="267">
        <v>950</v>
      </c>
      <c r="B52" s="271"/>
      <c r="C52" s="272"/>
      <c r="D52" s="271"/>
      <c r="E52" s="273"/>
      <c r="F52" s="273"/>
      <c r="G52" s="273"/>
      <c r="H52" s="271"/>
      <c r="I52" s="271"/>
      <c r="J52" s="271"/>
      <c r="K52" s="274"/>
      <c r="L52" s="274"/>
      <c r="M52" s="274"/>
    </row>
    <row r="53" spans="1:13" ht="36" customHeight="1">
      <c r="A53" s="263">
        <v>951</v>
      </c>
      <c r="B53" s="271"/>
      <c r="C53" s="272"/>
      <c r="D53" s="271"/>
      <c r="E53" s="273"/>
      <c r="F53" s="273"/>
      <c r="G53" s="273"/>
      <c r="H53" s="271"/>
      <c r="I53" s="271"/>
      <c r="J53" s="271"/>
      <c r="K53" s="274"/>
      <c r="L53" s="274"/>
      <c r="M53" s="274"/>
    </row>
    <row r="54" spans="1:13" ht="36" customHeight="1">
      <c r="A54" s="267">
        <v>952</v>
      </c>
      <c r="B54" s="271"/>
      <c r="C54" s="272"/>
      <c r="D54" s="271"/>
      <c r="E54" s="273"/>
      <c r="F54" s="273"/>
      <c r="G54" s="273"/>
      <c r="H54" s="271"/>
      <c r="I54" s="271"/>
      <c r="J54" s="271"/>
      <c r="K54" s="274"/>
      <c r="L54" s="274"/>
      <c r="M54" s="274"/>
    </row>
    <row r="55" spans="1:13" ht="36" customHeight="1">
      <c r="A55" s="263">
        <v>953</v>
      </c>
      <c r="B55" s="271"/>
      <c r="C55" s="272"/>
      <c r="D55" s="271"/>
      <c r="E55" s="273"/>
      <c r="F55" s="273"/>
      <c r="G55" s="273"/>
      <c r="H55" s="271"/>
      <c r="I55" s="271"/>
      <c r="J55" s="271"/>
      <c r="K55" s="274"/>
      <c r="L55" s="274"/>
      <c r="M55" s="274"/>
    </row>
    <row r="56" spans="1:13" ht="36" customHeight="1">
      <c r="A56" s="267">
        <v>954</v>
      </c>
      <c r="B56" s="271"/>
      <c r="C56" s="272"/>
      <c r="D56" s="271"/>
      <c r="E56" s="273"/>
      <c r="F56" s="273"/>
      <c r="G56" s="273"/>
      <c r="H56" s="271"/>
      <c r="I56" s="271"/>
      <c r="J56" s="271"/>
      <c r="K56" s="274"/>
      <c r="L56" s="274"/>
      <c r="M56" s="274"/>
    </row>
    <row r="57" spans="1:13" ht="36" customHeight="1">
      <c r="A57" s="263">
        <v>955</v>
      </c>
      <c r="B57" s="271"/>
      <c r="C57" s="272"/>
      <c r="D57" s="271"/>
      <c r="E57" s="273"/>
      <c r="F57" s="273"/>
      <c r="G57" s="273"/>
      <c r="H57" s="271"/>
      <c r="I57" s="271"/>
      <c r="J57" s="271"/>
      <c r="K57" s="274"/>
      <c r="L57" s="274"/>
      <c r="M57" s="274"/>
    </row>
    <row r="58" spans="1:13" ht="36" customHeight="1">
      <c r="A58" s="267">
        <v>956</v>
      </c>
      <c r="B58" s="271"/>
      <c r="C58" s="272"/>
      <c r="D58" s="271"/>
      <c r="E58" s="273"/>
      <c r="F58" s="273"/>
      <c r="G58" s="273"/>
      <c r="H58" s="271"/>
      <c r="I58" s="271"/>
      <c r="J58" s="271"/>
      <c r="K58" s="274"/>
      <c r="L58" s="274"/>
      <c r="M58" s="274"/>
    </row>
    <row r="59" spans="1:13" ht="36" customHeight="1">
      <c r="A59" s="263">
        <v>957</v>
      </c>
      <c r="B59" s="271"/>
      <c r="C59" s="272"/>
      <c r="D59" s="271"/>
      <c r="E59" s="273"/>
      <c r="F59" s="273"/>
      <c r="G59" s="273"/>
      <c r="H59" s="271"/>
      <c r="I59" s="271"/>
      <c r="J59" s="271"/>
      <c r="K59" s="274"/>
      <c r="L59" s="274"/>
      <c r="M59" s="274"/>
    </row>
    <row r="60" spans="1:13" ht="36" customHeight="1">
      <c r="A60" s="267">
        <v>958</v>
      </c>
      <c r="B60" s="271"/>
      <c r="C60" s="272"/>
      <c r="D60" s="271"/>
      <c r="E60" s="273"/>
      <c r="F60" s="273"/>
      <c r="G60" s="273"/>
      <c r="H60" s="271"/>
      <c r="I60" s="271"/>
      <c r="J60" s="271"/>
      <c r="K60" s="274"/>
      <c r="L60" s="274"/>
      <c r="M60" s="274"/>
    </row>
    <row r="61" spans="1:13" ht="36" customHeight="1">
      <c r="A61" s="263">
        <v>959</v>
      </c>
      <c r="B61" s="271"/>
      <c r="C61" s="272"/>
      <c r="D61" s="271"/>
      <c r="E61" s="273"/>
      <c r="F61" s="273"/>
      <c r="G61" s="273"/>
      <c r="H61" s="271"/>
      <c r="I61" s="271"/>
      <c r="J61" s="271"/>
      <c r="K61" s="274"/>
      <c r="L61" s="274"/>
      <c r="M61" s="274"/>
    </row>
    <row r="62" spans="1:13" ht="36" customHeight="1">
      <c r="A62" s="267">
        <v>960</v>
      </c>
      <c r="B62" s="271"/>
      <c r="C62" s="272"/>
      <c r="D62" s="271"/>
      <c r="E62" s="273"/>
      <c r="F62" s="273"/>
      <c r="G62" s="273"/>
      <c r="H62" s="271"/>
      <c r="I62" s="271"/>
      <c r="J62" s="271"/>
      <c r="K62" s="274"/>
      <c r="L62" s="274"/>
      <c r="M62" s="274"/>
    </row>
    <row r="63" spans="1:13" ht="36" customHeight="1">
      <c r="A63" s="263">
        <v>961</v>
      </c>
      <c r="B63" s="271"/>
      <c r="C63" s="272"/>
      <c r="D63" s="271"/>
      <c r="E63" s="273"/>
      <c r="F63" s="273"/>
      <c r="G63" s="273"/>
      <c r="H63" s="271"/>
      <c r="I63" s="271"/>
      <c r="J63" s="271"/>
      <c r="K63" s="274"/>
      <c r="L63" s="274"/>
      <c r="M63" s="274"/>
    </row>
    <row r="64" spans="1:13" ht="36" customHeight="1">
      <c r="A64" s="267">
        <v>962</v>
      </c>
      <c r="B64" s="271"/>
      <c r="C64" s="272"/>
      <c r="D64" s="271"/>
      <c r="E64" s="273"/>
      <c r="F64" s="273"/>
      <c r="G64" s="273"/>
      <c r="H64" s="271"/>
      <c r="I64" s="271"/>
      <c r="J64" s="271"/>
      <c r="K64" s="274"/>
      <c r="L64" s="274"/>
      <c r="M64" s="274"/>
    </row>
    <row r="65" spans="1:13" ht="36" customHeight="1">
      <c r="A65" s="263">
        <v>963</v>
      </c>
      <c r="B65" s="271"/>
      <c r="C65" s="272"/>
      <c r="D65" s="271"/>
      <c r="E65" s="273"/>
      <c r="F65" s="273"/>
      <c r="G65" s="273"/>
      <c r="H65" s="271"/>
      <c r="I65" s="271"/>
      <c r="J65" s="271"/>
      <c r="K65" s="274"/>
      <c r="L65" s="274"/>
      <c r="M65" s="274"/>
    </row>
    <row r="66" spans="1:13" ht="36" customHeight="1">
      <c r="A66" s="267">
        <v>964</v>
      </c>
      <c r="B66" s="271"/>
      <c r="C66" s="272"/>
      <c r="D66" s="271"/>
      <c r="E66" s="273"/>
      <c r="F66" s="273"/>
      <c r="G66" s="273"/>
      <c r="H66" s="271"/>
      <c r="I66" s="271"/>
      <c r="J66" s="271"/>
      <c r="K66" s="274"/>
      <c r="L66" s="274"/>
      <c r="M66" s="274"/>
    </row>
    <row r="67" spans="1:13" ht="36" customHeight="1">
      <c r="A67" s="263">
        <v>965</v>
      </c>
      <c r="B67" s="271"/>
      <c r="C67" s="272"/>
      <c r="D67" s="271"/>
      <c r="E67" s="273"/>
      <c r="F67" s="273"/>
      <c r="G67" s="273"/>
      <c r="H67" s="271"/>
      <c r="I67" s="271"/>
      <c r="J67" s="271"/>
      <c r="K67" s="274"/>
      <c r="L67" s="274"/>
      <c r="M67" s="274"/>
    </row>
    <row r="68" spans="1:13" ht="36" customHeight="1">
      <c r="A68" s="267">
        <v>966</v>
      </c>
      <c r="B68" s="271"/>
      <c r="C68" s="272"/>
      <c r="D68" s="271"/>
      <c r="E68" s="273"/>
      <c r="F68" s="273"/>
      <c r="G68" s="273"/>
      <c r="H68" s="271"/>
      <c r="I68" s="271"/>
      <c r="J68" s="271"/>
      <c r="K68" s="274"/>
      <c r="L68" s="274"/>
      <c r="M68" s="274"/>
    </row>
    <row r="69" spans="1:13" ht="36" customHeight="1">
      <c r="A69" s="263">
        <v>967</v>
      </c>
      <c r="B69" s="271"/>
      <c r="C69" s="272"/>
      <c r="D69" s="271"/>
      <c r="E69" s="273"/>
      <c r="F69" s="273"/>
      <c r="G69" s="273"/>
      <c r="H69" s="271"/>
      <c r="I69" s="271"/>
      <c r="J69" s="271"/>
      <c r="K69" s="274"/>
      <c r="L69" s="274"/>
      <c r="M69" s="274"/>
    </row>
    <row r="70" spans="1:13" ht="36" customHeight="1">
      <c r="A70" s="267">
        <v>968</v>
      </c>
      <c r="B70" s="271"/>
      <c r="C70" s="272"/>
      <c r="D70" s="271"/>
      <c r="E70" s="273"/>
      <c r="F70" s="273"/>
      <c r="G70" s="273"/>
      <c r="H70" s="271"/>
      <c r="I70" s="271"/>
      <c r="J70" s="271"/>
      <c r="K70" s="274"/>
      <c r="L70" s="274"/>
      <c r="M70" s="274"/>
    </row>
    <row r="71" spans="1:13" ht="36" customHeight="1">
      <c r="A71" s="263">
        <v>969</v>
      </c>
      <c r="B71" s="271"/>
      <c r="C71" s="272"/>
      <c r="D71" s="271"/>
      <c r="E71" s="273"/>
      <c r="F71" s="273"/>
      <c r="G71" s="273"/>
      <c r="H71" s="271"/>
      <c r="I71" s="271"/>
      <c r="J71" s="271"/>
      <c r="K71" s="274"/>
      <c r="L71" s="274"/>
      <c r="M71" s="274"/>
    </row>
    <row r="72" spans="1:13" ht="36" customHeight="1">
      <c r="A72" s="267">
        <v>970</v>
      </c>
      <c r="B72" s="271"/>
      <c r="C72" s="272"/>
      <c r="D72" s="271"/>
      <c r="E72" s="273"/>
      <c r="F72" s="273"/>
      <c r="G72" s="273"/>
      <c r="H72" s="271"/>
      <c r="I72" s="271"/>
      <c r="J72" s="271"/>
      <c r="K72" s="274"/>
      <c r="L72" s="274"/>
      <c r="M72" s="274"/>
    </row>
    <row r="73" spans="1:13" ht="36" customHeight="1">
      <c r="A73" s="263">
        <v>971</v>
      </c>
      <c r="B73" s="271"/>
      <c r="C73" s="272"/>
      <c r="D73" s="271"/>
      <c r="E73" s="273"/>
      <c r="F73" s="273"/>
      <c r="G73" s="273"/>
      <c r="H73" s="271"/>
      <c r="I73" s="271"/>
      <c r="J73" s="271"/>
      <c r="K73" s="274"/>
      <c r="L73" s="274"/>
      <c r="M73" s="274"/>
    </row>
    <row r="74" spans="1:13" ht="36" customHeight="1">
      <c r="A74" s="267">
        <v>972</v>
      </c>
      <c r="B74" s="271"/>
      <c r="C74" s="272"/>
      <c r="D74" s="271"/>
      <c r="E74" s="273"/>
      <c r="F74" s="273"/>
      <c r="G74" s="273"/>
      <c r="H74" s="271"/>
      <c r="I74" s="271"/>
      <c r="J74" s="271"/>
      <c r="K74" s="274"/>
      <c r="L74" s="274"/>
      <c r="M74" s="274"/>
    </row>
    <row r="75" spans="1:13" ht="36" customHeight="1">
      <c r="A75" s="263">
        <v>973</v>
      </c>
      <c r="B75" s="271"/>
      <c r="C75" s="272"/>
      <c r="D75" s="271"/>
      <c r="E75" s="273"/>
      <c r="F75" s="273"/>
      <c r="G75" s="273"/>
      <c r="H75" s="271"/>
      <c r="I75" s="271"/>
      <c r="J75" s="271"/>
      <c r="K75" s="274"/>
      <c r="L75" s="274"/>
      <c r="M75" s="274"/>
    </row>
    <row r="76" spans="1:13" ht="36" customHeight="1">
      <c r="A76" s="267">
        <v>974</v>
      </c>
      <c r="B76" s="271"/>
      <c r="C76" s="272"/>
      <c r="D76" s="271"/>
      <c r="E76" s="273"/>
      <c r="F76" s="273"/>
      <c r="G76" s="273"/>
      <c r="H76" s="271"/>
      <c r="I76" s="271"/>
      <c r="J76" s="271"/>
      <c r="K76" s="274"/>
      <c r="L76" s="274"/>
      <c r="M76" s="274"/>
    </row>
    <row r="77" spans="1:13" ht="36" customHeight="1">
      <c r="A77" s="263">
        <v>975</v>
      </c>
      <c r="B77" s="271"/>
      <c r="C77" s="272"/>
      <c r="D77" s="271"/>
      <c r="E77" s="273"/>
      <c r="F77" s="273"/>
      <c r="G77" s="273"/>
      <c r="H77" s="271"/>
      <c r="I77" s="271"/>
      <c r="J77" s="271"/>
      <c r="K77" s="274"/>
      <c r="L77" s="274"/>
      <c r="M77" s="274"/>
    </row>
    <row r="78" spans="1:13" ht="36" customHeight="1">
      <c r="A78" s="267">
        <v>976</v>
      </c>
      <c r="B78" s="271"/>
      <c r="C78" s="272"/>
      <c r="D78" s="271"/>
      <c r="E78" s="273"/>
      <c r="F78" s="273"/>
      <c r="G78" s="273"/>
      <c r="H78" s="271"/>
      <c r="I78" s="271"/>
      <c r="J78" s="271"/>
      <c r="K78" s="274"/>
      <c r="L78" s="274"/>
      <c r="M78" s="274"/>
    </row>
    <row r="79" spans="1:13" ht="36" customHeight="1">
      <c r="A79" s="263">
        <v>977</v>
      </c>
      <c r="B79" s="271"/>
      <c r="C79" s="272"/>
      <c r="D79" s="271"/>
      <c r="E79" s="273"/>
      <c r="F79" s="273"/>
      <c r="G79" s="273"/>
      <c r="H79" s="271"/>
      <c r="I79" s="271"/>
      <c r="J79" s="271"/>
      <c r="K79" s="274"/>
      <c r="L79" s="274"/>
      <c r="M79" s="274"/>
    </row>
    <row r="80" spans="1:13" ht="36" customHeight="1">
      <c r="A80" s="267">
        <v>978</v>
      </c>
      <c r="B80" s="271"/>
      <c r="C80" s="272"/>
      <c r="D80" s="271"/>
      <c r="E80" s="273"/>
      <c r="F80" s="273"/>
      <c r="G80" s="273"/>
      <c r="H80" s="271"/>
      <c r="I80" s="271"/>
      <c r="J80" s="271"/>
      <c r="K80" s="274"/>
      <c r="L80" s="274"/>
      <c r="M80" s="274"/>
    </row>
    <row r="81" spans="1:13" ht="36" customHeight="1">
      <c r="A81" s="263">
        <v>979</v>
      </c>
      <c r="B81" s="271"/>
      <c r="C81" s="272"/>
      <c r="D81" s="271"/>
      <c r="E81" s="273"/>
      <c r="F81" s="273"/>
      <c r="G81" s="273"/>
      <c r="H81" s="271"/>
      <c r="I81" s="271"/>
      <c r="J81" s="271"/>
      <c r="K81" s="274"/>
      <c r="L81" s="274"/>
      <c r="M81" s="274"/>
    </row>
    <row r="82" spans="1:13" ht="36" customHeight="1">
      <c r="A82" s="267">
        <v>980</v>
      </c>
      <c r="B82" s="271"/>
      <c r="C82" s="272"/>
      <c r="D82" s="271"/>
      <c r="E82" s="273"/>
      <c r="F82" s="273"/>
      <c r="G82" s="273"/>
      <c r="H82" s="271"/>
      <c r="I82" s="271"/>
      <c r="J82" s="271"/>
      <c r="K82" s="274"/>
      <c r="L82" s="274"/>
      <c r="M82" s="274"/>
    </row>
    <row r="83" spans="1:13" ht="36" customHeight="1">
      <c r="A83" s="263">
        <v>981</v>
      </c>
      <c r="B83" s="271"/>
      <c r="C83" s="272"/>
      <c r="D83" s="271"/>
      <c r="E83" s="273"/>
      <c r="F83" s="273"/>
      <c r="G83" s="273"/>
      <c r="H83" s="271"/>
      <c r="I83" s="271"/>
      <c r="J83" s="271"/>
      <c r="K83" s="274"/>
      <c r="L83" s="274"/>
      <c r="M83" s="274"/>
    </row>
    <row r="84" spans="1:13" ht="36" customHeight="1">
      <c r="A84" s="267">
        <v>982</v>
      </c>
      <c r="B84" s="271"/>
      <c r="C84" s="272"/>
      <c r="D84" s="271"/>
      <c r="E84" s="273"/>
      <c r="F84" s="273"/>
      <c r="G84" s="273"/>
      <c r="H84" s="271"/>
      <c r="I84" s="271"/>
      <c r="J84" s="271"/>
      <c r="K84" s="274"/>
      <c r="L84" s="274"/>
      <c r="M84" s="274"/>
    </row>
    <row r="85" spans="1:13" ht="36" customHeight="1">
      <c r="A85" s="263">
        <v>983</v>
      </c>
      <c r="B85" s="271"/>
      <c r="C85" s="272"/>
      <c r="D85" s="271"/>
      <c r="E85" s="273"/>
      <c r="F85" s="273"/>
      <c r="G85" s="273"/>
      <c r="H85" s="271"/>
      <c r="I85" s="271"/>
      <c r="J85" s="271"/>
      <c r="K85" s="274"/>
      <c r="L85" s="274"/>
      <c r="M85" s="274"/>
    </row>
    <row r="86" spans="1:13" ht="36" customHeight="1">
      <c r="A86" s="267">
        <v>984</v>
      </c>
      <c r="B86" s="271"/>
      <c r="C86" s="272"/>
      <c r="D86" s="271"/>
      <c r="E86" s="273"/>
      <c r="F86" s="273"/>
      <c r="G86" s="273"/>
      <c r="H86" s="271"/>
      <c r="I86" s="271"/>
      <c r="J86" s="271"/>
      <c r="K86" s="274"/>
      <c r="L86" s="274"/>
      <c r="M86" s="274"/>
    </row>
    <row r="87" spans="1:13" ht="36" customHeight="1">
      <c r="A87" s="263">
        <v>985</v>
      </c>
      <c r="B87" s="271"/>
      <c r="C87" s="272"/>
      <c r="D87" s="271"/>
      <c r="E87" s="273"/>
      <c r="F87" s="273"/>
      <c r="G87" s="273"/>
      <c r="H87" s="271"/>
      <c r="I87" s="271"/>
      <c r="J87" s="271"/>
      <c r="K87" s="274"/>
      <c r="L87" s="274"/>
      <c r="M87" s="274"/>
    </row>
    <row r="88" spans="1:13" ht="36" customHeight="1">
      <c r="A88" s="267">
        <v>986</v>
      </c>
      <c r="B88" s="271"/>
      <c r="C88" s="272"/>
      <c r="D88" s="271"/>
      <c r="E88" s="273"/>
      <c r="F88" s="273"/>
      <c r="G88" s="273"/>
      <c r="H88" s="271"/>
      <c r="I88" s="271"/>
      <c r="J88" s="271"/>
      <c r="K88" s="274"/>
      <c r="L88" s="274"/>
      <c r="M88" s="274"/>
    </row>
    <row r="89" spans="1:13" ht="36" customHeight="1">
      <c r="A89" s="263">
        <v>987</v>
      </c>
      <c r="B89" s="271"/>
      <c r="C89" s="272"/>
      <c r="D89" s="271"/>
      <c r="E89" s="273"/>
      <c r="F89" s="273"/>
      <c r="G89" s="273"/>
      <c r="H89" s="271"/>
      <c r="I89" s="271"/>
      <c r="J89" s="271"/>
      <c r="K89" s="274"/>
      <c r="L89" s="274"/>
      <c r="M89" s="274"/>
    </row>
    <row r="90" spans="1:13" ht="36" customHeight="1">
      <c r="A90" s="267">
        <v>988</v>
      </c>
      <c r="B90" s="271"/>
      <c r="C90" s="272"/>
      <c r="D90" s="271"/>
      <c r="E90" s="273"/>
      <c r="F90" s="273"/>
      <c r="G90" s="273"/>
      <c r="H90" s="271"/>
      <c r="I90" s="271"/>
      <c r="J90" s="271"/>
      <c r="K90" s="274"/>
      <c r="L90" s="274"/>
      <c r="M90" s="274"/>
    </row>
    <row r="91" spans="1:13" ht="36" customHeight="1">
      <c r="A91" s="263">
        <v>989</v>
      </c>
      <c r="B91" s="271"/>
      <c r="C91" s="272"/>
      <c r="D91" s="271"/>
      <c r="E91" s="273"/>
      <c r="F91" s="273"/>
      <c r="G91" s="273"/>
      <c r="H91" s="271"/>
      <c r="I91" s="271"/>
      <c r="J91" s="271"/>
      <c r="K91" s="274"/>
      <c r="L91" s="274"/>
      <c r="M91" s="274"/>
    </row>
    <row r="92" spans="1:13" ht="36" customHeight="1">
      <c r="A92" s="267">
        <v>990</v>
      </c>
      <c r="B92" s="271"/>
      <c r="C92" s="272"/>
      <c r="D92" s="271"/>
      <c r="E92" s="273"/>
      <c r="F92" s="273"/>
      <c r="G92" s="273"/>
      <c r="H92" s="271"/>
      <c r="I92" s="271"/>
      <c r="J92" s="271"/>
      <c r="K92" s="274"/>
      <c r="L92" s="274"/>
      <c r="M92" s="274"/>
    </row>
    <row r="93" spans="1:13" ht="36" customHeight="1">
      <c r="A93" s="263">
        <v>991</v>
      </c>
      <c r="B93" s="271"/>
      <c r="C93" s="272"/>
      <c r="D93" s="271"/>
      <c r="E93" s="273"/>
      <c r="F93" s="273"/>
      <c r="G93" s="273"/>
      <c r="H93" s="271"/>
      <c r="I93" s="271"/>
      <c r="J93" s="271"/>
      <c r="K93" s="274"/>
      <c r="L93" s="274"/>
      <c r="M93" s="274"/>
    </row>
    <row r="94" spans="1:13" ht="36" customHeight="1">
      <c r="A94" s="267">
        <v>992</v>
      </c>
      <c r="B94" s="271"/>
      <c r="C94" s="272"/>
      <c r="D94" s="271"/>
      <c r="E94" s="273"/>
      <c r="F94" s="273"/>
      <c r="G94" s="273"/>
      <c r="H94" s="271"/>
      <c r="I94" s="271"/>
      <c r="J94" s="271"/>
      <c r="K94" s="274"/>
      <c r="L94" s="274"/>
      <c r="M94" s="274"/>
    </row>
    <row r="95" spans="1:13" ht="36" customHeight="1">
      <c r="A95" s="263">
        <v>993</v>
      </c>
      <c r="B95" s="271"/>
      <c r="C95" s="272"/>
      <c r="D95" s="271"/>
      <c r="E95" s="273"/>
      <c r="F95" s="273"/>
      <c r="G95" s="273"/>
      <c r="H95" s="271"/>
      <c r="I95" s="271"/>
      <c r="J95" s="271"/>
      <c r="K95" s="274"/>
      <c r="L95" s="274"/>
      <c r="M95" s="274"/>
    </row>
    <row r="96" spans="1:13" ht="36" customHeight="1">
      <c r="A96" s="267">
        <v>994</v>
      </c>
      <c r="B96" s="271"/>
      <c r="C96" s="272"/>
      <c r="D96" s="271"/>
      <c r="E96" s="273"/>
      <c r="F96" s="273"/>
      <c r="G96" s="273"/>
      <c r="H96" s="271"/>
      <c r="I96" s="271"/>
      <c r="J96" s="271"/>
      <c r="K96" s="274"/>
      <c r="L96" s="274"/>
      <c r="M96" s="274"/>
    </row>
    <row r="97" spans="1:13" ht="36" customHeight="1">
      <c r="A97" s="263">
        <v>995</v>
      </c>
      <c r="B97" s="271"/>
      <c r="C97" s="272"/>
      <c r="D97" s="271"/>
      <c r="E97" s="273"/>
      <c r="F97" s="273"/>
      <c r="G97" s="273"/>
      <c r="H97" s="271"/>
      <c r="I97" s="271"/>
      <c r="J97" s="271"/>
      <c r="K97" s="274"/>
      <c r="L97" s="274"/>
      <c r="M97" s="274"/>
    </row>
    <row r="98" spans="1:13" ht="36" customHeight="1">
      <c r="A98" s="267">
        <v>996</v>
      </c>
      <c r="B98" s="271"/>
      <c r="C98" s="272"/>
      <c r="D98" s="271"/>
      <c r="E98" s="273"/>
      <c r="F98" s="273"/>
      <c r="G98" s="273"/>
      <c r="H98" s="271"/>
      <c r="I98" s="271"/>
      <c r="J98" s="271"/>
      <c r="K98" s="274"/>
      <c r="L98" s="274"/>
      <c r="M98" s="274"/>
    </row>
    <row r="99" spans="1:13" ht="36" customHeight="1">
      <c r="A99" s="263">
        <v>997</v>
      </c>
      <c r="B99" s="271"/>
      <c r="C99" s="272"/>
      <c r="D99" s="271"/>
      <c r="E99" s="273"/>
      <c r="F99" s="273"/>
      <c r="G99" s="273"/>
      <c r="H99" s="271"/>
      <c r="I99" s="271"/>
      <c r="J99" s="271"/>
      <c r="K99" s="274"/>
      <c r="L99" s="274"/>
      <c r="M99" s="274"/>
    </row>
    <row r="100" spans="1:13" ht="36" customHeight="1">
      <c r="A100" s="267">
        <v>998</v>
      </c>
      <c r="B100" s="271"/>
      <c r="C100" s="272"/>
      <c r="D100" s="271"/>
      <c r="E100" s="273"/>
      <c r="F100" s="273"/>
      <c r="G100" s="273"/>
      <c r="H100" s="271"/>
      <c r="I100" s="271"/>
      <c r="J100" s="271"/>
      <c r="K100" s="274"/>
      <c r="L100" s="274"/>
      <c r="M100" s="274"/>
    </row>
    <row r="101" spans="1:13" ht="36" customHeight="1">
      <c r="A101" s="263">
        <v>999</v>
      </c>
      <c r="B101" s="271"/>
      <c r="C101" s="272"/>
      <c r="D101" s="271"/>
      <c r="E101" s="273"/>
      <c r="F101" s="273"/>
      <c r="G101" s="273"/>
      <c r="H101" s="271"/>
      <c r="I101" s="271"/>
      <c r="J101" s="271"/>
      <c r="K101" s="274"/>
      <c r="L101" s="274"/>
      <c r="M101" s="274"/>
    </row>
    <row r="102" spans="1:13" ht="36" customHeight="1">
      <c r="A102" s="267">
        <v>1000</v>
      </c>
      <c r="B102" s="271"/>
      <c r="C102" s="272"/>
      <c r="D102" s="271"/>
      <c r="E102" s="273"/>
      <c r="F102" s="273"/>
      <c r="G102" s="273"/>
      <c r="H102" s="271"/>
      <c r="I102" s="271"/>
      <c r="J102" s="271"/>
      <c r="K102" s="274"/>
      <c r="L102" s="274"/>
      <c r="M102" s="274"/>
    </row>
    <row r="103" spans="1:13" ht="14.5">
      <c r="A103" s="277"/>
      <c r="B103" s="278"/>
      <c r="C103" s="279"/>
      <c r="D103" s="280"/>
      <c r="E103" s="280"/>
      <c r="F103" s="280"/>
      <c r="G103" s="280"/>
      <c r="H103" s="280"/>
      <c r="I103" s="280"/>
      <c r="J103" s="280"/>
      <c r="K103" s="274"/>
      <c r="L103" s="274"/>
      <c r="M103" s="274"/>
    </row>
    <row r="104" spans="1:13" ht="14.5">
      <c r="A104" s="274"/>
      <c r="B104" s="274"/>
      <c r="C104" s="274"/>
      <c r="D104" s="274"/>
      <c r="E104" s="274"/>
      <c r="F104" s="274"/>
      <c r="G104" s="274"/>
      <c r="H104" s="274"/>
      <c r="I104" s="274"/>
      <c r="J104" s="274"/>
      <c r="K104" s="274"/>
      <c r="L104" s="274"/>
      <c r="M104" s="274"/>
    </row>
    <row r="105" spans="1:13" ht="14.5">
      <c r="A105" s="274"/>
      <c r="B105" s="274"/>
      <c r="C105" s="274"/>
      <c r="D105" s="274"/>
      <c r="E105" s="274"/>
      <c r="F105" s="274"/>
      <c r="G105" s="274"/>
      <c r="H105" s="274"/>
      <c r="I105" s="274"/>
      <c r="J105" s="274"/>
      <c r="K105" s="274"/>
      <c r="L105" s="274"/>
      <c r="M105" s="274"/>
    </row>
    <row r="106" spans="1:13" ht="14.5"/>
    <row r="107" spans="1:13" ht="14.5"/>
    <row r="108" spans="1:13" ht="15" customHeight="1"/>
  </sheetData>
  <sheetProtection password="CB23" sheet="1" objects="1" scenarios="1" formatCells="0" formatColumns="0" formatRows="0"/>
  <mergeCells count="2">
    <mergeCell ref="A1:J1"/>
    <mergeCell ref="L4:M5"/>
  </mergeCells>
  <conditionalFormatting sqref="A3:A102">
    <cfRule type="cellIs" dxfId="0" priority="1" operator="equal">
      <formula>"NSO"</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1:BX110"/>
  <sheetViews>
    <sheetView workbookViewId="0">
      <pane xSplit="9" ySplit="6" topLeftCell="J7" activePane="bottomRight" state="frozen"/>
      <selection pane="topRight" activeCell="J1" sqref="J1"/>
      <selection pane="bottomLeft" activeCell="A7" sqref="A7"/>
      <selection pane="bottomRight" activeCell="G5" sqref="G5:G6"/>
    </sheetView>
  </sheetViews>
  <sheetFormatPr defaultColWidth="0" defaultRowHeight="0" customHeight="1" zeroHeight="1"/>
  <cols>
    <col min="1" max="1" width="5.7265625" style="284" customWidth="1"/>
    <col min="2" max="2" width="8.54296875" style="284" customWidth="1"/>
    <col min="3" max="3" width="8" style="284" customWidth="1"/>
    <col min="4" max="4" width="13.1796875" style="284" customWidth="1"/>
    <col min="5" max="5" width="23.1796875" style="284" customWidth="1"/>
    <col min="6" max="6" width="20.7265625" style="284" customWidth="1"/>
    <col min="7" max="7" width="22.26953125" style="284" customWidth="1"/>
    <col min="8" max="8" width="5.81640625" style="284" customWidth="1"/>
    <col min="9" max="9" width="4.453125" style="284" customWidth="1"/>
    <col min="10" max="13" width="5.7265625" style="284" customWidth="1"/>
    <col min="14" max="14" width="10.81640625" style="284" customWidth="1"/>
    <col min="15" max="18" width="5.7265625" style="284" customWidth="1"/>
    <col min="19" max="19" width="10.81640625" style="284" customWidth="1"/>
    <col min="20" max="23" width="5.7265625" style="284" customWidth="1"/>
    <col min="24" max="24" width="10.81640625" style="284" customWidth="1"/>
    <col min="25" max="28" width="5.7265625" style="284" customWidth="1"/>
    <col min="29" max="29" width="10.81640625" style="284" customWidth="1"/>
    <col min="30" max="33" width="5.7265625" style="284" customWidth="1"/>
    <col min="34" max="34" width="10.81640625" style="284" customWidth="1"/>
    <col min="35" max="38" width="5.7265625" style="284" customWidth="1"/>
    <col min="39" max="42" width="10.81640625" style="284" customWidth="1"/>
    <col min="43" max="43" width="12" style="284" customWidth="1"/>
    <col min="44" max="44" width="3.7265625" style="284" customWidth="1"/>
    <col min="45" max="47" width="5.7265625" style="284" hidden="1" customWidth="1"/>
    <col min="48" max="48" width="25.81640625" style="284" hidden="1" customWidth="1"/>
    <col min="49" max="71" width="0" style="284" hidden="1" customWidth="1"/>
    <col min="72" max="74" width="5.7265625" style="284" hidden="1" customWidth="1"/>
    <col min="75" max="76" width="25.81640625" style="284" hidden="1" customWidth="1"/>
    <col min="77" max="16384" width="5.7265625" style="284" hidden="1"/>
  </cols>
  <sheetData>
    <row r="1" spans="1:48" ht="20.25" customHeight="1" thickTop="1" thickBot="1">
      <c r="A1" s="554" t="str">
        <f>CONCATENATE("School Name :-","  ",'Master sheet'!C8)</f>
        <v>School Name :-  Governt Senior Secondary School INDERWARA</v>
      </c>
      <c r="B1" s="555"/>
      <c r="C1" s="555"/>
      <c r="D1" s="555"/>
      <c r="E1" s="556"/>
      <c r="F1" s="281" t="s">
        <v>240</v>
      </c>
      <c r="G1" s="282" t="s">
        <v>9</v>
      </c>
      <c r="H1" s="560"/>
      <c r="I1" s="561"/>
      <c r="J1" s="517" t="str">
        <f>'Master sheet'!D6</f>
        <v>Hindi</v>
      </c>
      <c r="K1" s="517"/>
      <c r="L1" s="517"/>
      <c r="M1" s="517"/>
      <c r="N1" s="517"/>
      <c r="O1" s="564" t="str">
        <f>'Master sheet'!D7</f>
        <v>English</v>
      </c>
      <c r="P1" s="564"/>
      <c r="Q1" s="564"/>
      <c r="R1" s="564"/>
      <c r="S1" s="564"/>
      <c r="T1" s="528" t="str">
        <f>'Master sheet'!D8</f>
        <v>Sanskrit</v>
      </c>
      <c r="U1" s="528"/>
      <c r="V1" s="528"/>
      <c r="W1" s="528"/>
      <c r="X1" s="528"/>
      <c r="Y1" s="536" t="str">
        <f>'Master sheet'!D9</f>
        <v>Science</v>
      </c>
      <c r="Z1" s="536"/>
      <c r="AA1" s="536"/>
      <c r="AB1" s="536"/>
      <c r="AC1" s="536"/>
      <c r="AD1" s="509" t="str">
        <f>'Master sheet'!D10</f>
        <v>Social Science</v>
      </c>
      <c r="AE1" s="509"/>
      <c r="AF1" s="509"/>
      <c r="AG1" s="509"/>
      <c r="AH1" s="509"/>
      <c r="AI1" s="517" t="str">
        <f>'Master sheet'!D11</f>
        <v>Maths</v>
      </c>
      <c r="AJ1" s="517"/>
      <c r="AK1" s="517"/>
      <c r="AL1" s="517"/>
      <c r="AM1" s="518"/>
      <c r="AN1" s="505" t="str">
        <f>'Master sheet'!D12</f>
        <v>SUPW</v>
      </c>
      <c r="AO1" s="505" t="str">
        <f>'Master sheet'!D13</f>
        <v>Arts Education</v>
      </c>
      <c r="AP1" s="505" t="str">
        <f>'Master sheet'!D14</f>
        <v>health &amp; Ph. Edu.</v>
      </c>
      <c r="AQ1" s="505" t="str">
        <f>'Master sheet'!D15</f>
        <v>info. &amp; techo. -1</v>
      </c>
      <c r="AR1" s="283"/>
    </row>
    <row r="2" spans="1:48" ht="30" customHeight="1" thickTop="1" thickBot="1">
      <c r="A2" s="557"/>
      <c r="B2" s="558"/>
      <c r="C2" s="558"/>
      <c r="D2" s="558"/>
      <c r="E2" s="559"/>
      <c r="F2" s="14" t="s">
        <v>69</v>
      </c>
      <c r="G2" s="15" t="s">
        <v>103</v>
      </c>
      <c r="H2" s="562"/>
      <c r="I2" s="563"/>
      <c r="J2" s="519"/>
      <c r="K2" s="519"/>
      <c r="L2" s="519"/>
      <c r="M2" s="519"/>
      <c r="N2" s="519"/>
      <c r="O2" s="565"/>
      <c r="P2" s="565"/>
      <c r="Q2" s="565"/>
      <c r="R2" s="565"/>
      <c r="S2" s="565"/>
      <c r="T2" s="529"/>
      <c r="U2" s="529"/>
      <c r="V2" s="529"/>
      <c r="W2" s="529"/>
      <c r="X2" s="529"/>
      <c r="Y2" s="537"/>
      <c r="Z2" s="537"/>
      <c r="AA2" s="537"/>
      <c r="AB2" s="537"/>
      <c r="AC2" s="537"/>
      <c r="AD2" s="510"/>
      <c r="AE2" s="510"/>
      <c r="AF2" s="510"/>
      <c r="AG2" s="510"/>
      <c r="AH2" s="510"/>
      <c r="AI2" s="519"/>
      <c r="AJ2" s="519"/>
      <c r="AK2" s="519"/>
      <c r="AL2" s="519"/>
      <c r="AM2" s="520"/>
      <c r="AN2" s="506"/>
      <c r="AO2" s="506"/>
      <c r="AP2" s="506"/>
      <c r="AQ2" s="506"/>
      <c r="AR2" s="283"/>
    </row>
    <row r="3" spans="1:48" ht="30" customHeight="1" thickTop="1" thickBot="1">
      <c r="A3" s="549" t="s">
        <v>242</v>
      </c>
      <c r="B3" s="549" t="s">
        <v>243</v>
      </c>
      <c r="C3" s="549" t="s">
        <v>244</v>
      </c>
      <c r="D3" s="549" t="s">
        <v>245</v>
      </c>
      <c r="E3" s="553" t="s">
        <v>241</v>
      </c>
      <c r="F3" s="553"/>
      <c r="G3" s="553"/>
      <c r="H3" s="549" t="s">
        <v>17</v>
      </c>
      <c r="I3" s="549" t="s">
        <v>15</v>
      </c>
      <c r="J3" s="521" t="str">
        <f>IF('Master sheet'!F6="","",'Master sheet'!F6)</f>
        <v>Mangilal Rangi</v>
      </c>
      <c r="K3" s="522"/>
      <c r="L3" s="522"/>
      <c r="M3" s="522"/>
      <c r="N3" s="522"/>
      <c r="O3" s="566" t="str">
        <f>IF('Master sheet'!F7="","",'Master sheet'!F7)</f>
        <v>Heeralal Jat</v>
      </c>
      <c r="P3" s="567"/>
      <c r="Q3" s="567"/>
      <c r="R3" s="567"/>
      <c r="S3" s="567"/>
      <c r="T3" s="530" t="str">
        <f>IF('Master sheet'!F8="","",'Master sheet'!F8)</f>
        <v>Suman Kumari Saini</v>
      </c>
      <c r="U3" s="531"/>
      <c r="V3" s="531"/>
      <c r="W3" s="531"/>
      <c r="X3" s="531"/>
      <c r="Y3" s="538" t="str">
        <f>IF('Master sheet'!F9="","",'Master sheet'!F9)</f>
        <v>Mandeep Singh Bhular</v>
      </c>
      <c r="Z3" s="539"/>
      <c r="AA3" s="539"/>
      <c r="AB3" s="539"/>
      <c r="AC3" s="539"/>
      <c r="AD3" s="511" t="str">
        <f>IF('Master sheet'!F10="","",'Master sheet'!F10)</f>
        <v>Suresh Kuamr Adara</v>
      </c>
      <c r="AE3" s="512"/>
      <c r="AF3" s="512"/>
      <c r="AG3" s="512"/>
      <c r="AH3" s="512"/>
      <c r="AI3" s="521" t="str">
        <f>IF('Master sheet'!F11="","",'Master sheet'!F11)</f>
        <v>Mahendra Patel</v>
      </c>
      <c r="AJ3" s="522"/>
      <c r="AK3" s="522"/>
      <c r="AL3" s="522"/>
      <c r="AM3" s="523"/>
      <c r="AN3" s="507"/>
      <c r="AO3" s="507"/>
      <c r="AP3" s="507"/>
      <c r="AQ3" s="507"/>
      <c r="AR3" s="283"/>
      <c r="AV3" s="285" t="s">
        <v>1</v>
      </c>
    </row>
    <row r="4" spans="1:48" ht="46.5" customHeight="1" thickTop="1" thickBot="1">
      <c r="A4" s="549"/>
      <c r="B4" s="549"/>
      <c r="C4" s="549"/>
      <c r="D4" s="549"/>
      <c r="E4" s="553"/>
      <c r="F4" s="553"/>
      <c r="G4" s="553"/>
      <c r="H4" s="549"/>
      <c r="I4" s="549"/>
      <c r="J4" s="524" t="s">
        <v>254</v>
      </c>
      <c r="K4" s="524"/>
      <c r="L4" s="524"/>
      <c r="M4" s="546" t="s">
        <v>255</v>
      </c>
      <c r="N4" s="526" t="s">
        <v>256</v>
      </c>
      <c r="O4" s="547" t="s">
        <v>254</v>
      </c>
      <c r="P4" s="547"/>
      <c r="Q4" s="547"/>
      <c r="R4" s="548" t="s">
        <v>255</v>
      </c>
      <c r="S4" s="551" t="s">
        <v>256</v>
      </c>
      <c r="T4" s="532" t="s">
        <v>254</v>
      </c>
      <c r="U4" s="532"/>
      <c r="V4" s="532"/>
      <c r="W4" s="533" t="s">
        <v>255</v>
      </c>
      <c r="X4" s="534" t="s">
        <v>256</v>
      </c>
      <c r="Y4" s="540" t="s">
        <v>254</v>
      </c>
      <c r="Z4" s="540"/>
      <c r="AA4" s="540"/>
      <c r="AB4" s="545" t="s">
        <v>255</v>
      </c>
      <c r="AC4" s="541" t="s">
        <v>256</v>
      </c>
      <c r="AD4" s="513" t="s">
        <v>254</v>
      </c>
      <c r="AE4" s="513"/>
      <c r="AF4" s="513"/>
      <c r="AG4" s="514" t="s">
        <v>255</v>
      </c>
      <c r="AH4" s="515" t="s">
        <v>256</v>
      </c>
      <c r="AI4" s="524" t="s">
        <v>254</v>
      </c>
      <c r="AJ4" s="524"/>
      <c r="AK4" s="524"/>
      <c r="AL4" s="525" t="s">
        <v>255</v>
      </c>
      <c r="AM4" s="526" t="s">
        <v>256</v>
      </c>
      <c r="AN4" s="508" t="str">
        <f>IF('Master sheet'!F12="","",'Master sheet'!F12)</f>
        <v>Mangilal Rangi</v>
      </c>
      <c r="AO4" s="508" t="str">
        <f>IF('Master sheet'!F13="","",'Master sheet'!F13)</f>
        <v>Bhagwan singh</v>
      </c>
      <c r="AP4" s="508" t="str">
        <f>IF('Master sheet'!F14="","",'Master sheet'!F14)</f>
        <v>Mandeep Singh Bhular</v>
      </c>
      <c r="AQ4" s="508" t="str">
        <f>IF('Master sheet'!F15="","",'Master sheet'!F15)</f>
        <v>Heeralal Jat</v>
      </c>
      <c r="AR4" s="283"/>
      <c r="AV4" s="286" t="str">
        <f>IF('Master sheet'!I4="","",'Master sheet'!I4)</f>
        <v/>
      </c>
    </row>
    <row r="5" spans="1:48" s="293" customFormat="1" ht="62.25" customHeight="1" thickTop="1" thickBot="1">
      <c r="A5" s="549"/>
      <c r="B5" s="549"/>
      <c r="C5" s="549"/>
      <c r="D5" s="549"/>
      <c r="E5" s="543" t="s">
        <v>246</v>
      </c>
      <c r="F5" s="543" t="s">
        <v>13</v>
      </c>
      <c r="G5" s="543" t="s">
        <v>14</v>
      </c>
      <c r="H5" s="549"/>
      <c r="I5" s="549"/>
      <c r="J5" s="287" t="s">
        <v>251</v>
      </c>
      <c r="K5" s="287" t="s">
        <v>252</v>
      </c>
      <c r="L5" s="287" t="s">
        <v>253</v>
      </c>
      <c r="M5" s="546"/>
      <c r="N5" s="527"/>
      <c r="O5" s="288" t="s">
        <v>251</v>
      </c>
      <c r="P5" s="288" t="s">
        <v>252</v>
      </c>
      <c r="Q5" s="288" t="s">
        <v>253</v>
      </c>
      <c r="R5" s="548"/>
      <c r="S5" s="552"/>
      <c r="T5" s="289" t="s">
        <v>251</v>
      </c>
      <c r="U5" s="289" t="s">
        <v>252</v>
      </c>
      <c r="V5" s="289" t="s">
        <v>253</v>
      </c>
      <c r="W5" s="533"/>
      <c r="X5" s="535"/>
      <c r="Y5" s="290" t="s">
        <v>251</v>
      </c>
      <c r="Z5" s="290" t="s">
        <v>252</v>
      </c>
      <c r="AA5" s="290" t="s">
        <v>253</v>
      </c>
      <c r="AB5" s="545"/>
      <c r="AC5" s="542"/>
      <c r="AD5" s="291" t="s">
        <v>251</v>
      </c>
      <c r="AE5" s="291" t="s">
        <v>252</v>
      </c>
      <c r="AF5" s="291" t="s">
        <v>253</v>
      </c>
      <c r="AG5" s="514"/>
      <c r="AH5" s="516"/>
      <c r="AI5" s="287" t="s">
        <v>251</v>
      </c>
      <c r="AJ5" s="287" t="s">
        <v>252</v>
      </c>
      <c r="AK5" s="287" t="s">
        <v>253</v>
      </c>
      <c r="AL5" s="525"/>
      <c r="AM5" s="527"/>
      <c r="AN5" s="508"/>
      <c r="AO5" s="508"/>
      <c r="AP5" s="508"/>
      <c r="AQ5" s="508"/>
      <c r="AR5" s="292"/>
      <c r="AV5" s="286" t="str">
        <f>IF('Master sheet'!I5="","",'Master sheet'!I5)</f>
        <v/>
      </c>
    </row>
    <row r="6" spans="1:48" ht="18.75" customHeight="1" thickTop="1" thickBot="1">
      <c r="A6" s="550"/>
      <c r="B6" s="550"/>
      <c r="C6" s="550"/>
      <c r="D6" s="550"/>
      <c r="E6" s="544"/>
      <c r="F6" s="544"/>
      <c r="G6" s="544"/>
      <c r="H6" s="550"/>
      <c r="I6" s="550"/>
      <c r="J6" s="21">
        <v>10</v>
      </c>
      <c r="K6" s="21">
        <v>10</v>
      </c>
      <c r="L6" s="21">
        <v>10</v>
      </c>
      <c r="M6" s="21">
        <v>70</v>
      </c>
      <c r="N6" s="21">
        <v>30</v>
      </c>
      <c r="O6" s="22">
        <v>10</v>
      </c>
      <c r="P6" s="22">
        <v>10</v>
      </c>
      <c r="Q6" s="22">
        <v>10</v>
      </c>
      <c r="R6" s="22">
        <v>70</v>
      </c>
      <c r="S6" s="22">
        <v>30</v>
      </c>
      <c r="T6" s="23">
        <v>10</v>
      </c>
      <c r="U6" s="23">
        <v>10</v>
      </c>
      <c r="V6" s="23">
        <v>10</v>
      </c>
      <c r="W6" s="23">
        <v>70</v>
      </c>
      <c r="X6" s="23">
        <v>30</v>
      </c>
      <c r="Y6" s="24">
        <v>10</v>
      </c>
      <c r="Z6" s="24">
        <v>10</v>
      </c>
      <c r="AA6" s="24">
        <v>10</v>
      </c>
      <c r="AB6" s="24">
        <v>70</v>
      </c>
      <c r="AC6" s="24">
        <v>30</v>
      </c>
      <c r="AD6" s="25">
        <v>10</v>
      </c>
      <c r="AE6" s="25">
        <v>10</v>
      </c>
      <c r="AF6" s="25">
        <v>10</v>
      </c>
      <c r="AG6" s="25">
        <v>70</v>
      </c>
      <c r="AH6" s="25">
        <v>30</v>
      </c>
      <c r="AI6" s="21">
        <v>10</v>
      </c>
      <c r="AJ6" s="21">
        <v>10</v>
      </c>
      <c r="AK6" s="21">
        <v>10</v>
      </c>
      <c r="AL6" s="21">
        <v>70</v>
      </c>
      <c r="AM6" s="26">
        <v>30</v>
      </c>
      <c r="AN6" s="27" t="s">
        <v>136</v>
      </c>
      <c r="AO6" s="27" t="s">
        <v>136</v>
      </c>
      <c r="AP6" s="27" t="s">
        <v>136</v>
      </c>
      <c r="AQ6" s="27" t="s">
        <v>136</v>
      </c>
      <c r="AR6" s="294"/>
      <c r="AV6" s="286" t="str">
        <f>IF('Master sheet'!I6="","",'Master sheet'!I6)</f>
        <v/>
      </c>
    </row>
    <row r="7" spans="1:48" ht="21" thickBot="1">
      <c r="A7" s="96">
        <v>1</v>
      </c>
      <c r="B7" s="97">
        <f>IF('Student DATA Entry'!A3="","",'Student DATA Entry'!A3)</f>
        <v>901</v>
      </c>
      <c r="C7" s="97">
        <f>IF('Student DATA Entry'!D3="","",'Student DATA Entry'!D3)</f>
        <v>1</v>
      </c>
      <c r="D7" s="98">
        <f>IF('Student DATA Entry'!I3="","",'Student DATA Entry'!I3)</f>
        <v>37721</v>
      </c>
      <c r="E7" s="99" t="str">
        <f>IF('Student DATA Entry'!E3="","",'Student DATA Entry'!E3)</f>
        <v>AARTI</v>
      </c>
      <c r="F7" s="99" t="str">
        <f>IF('Student DATA Entry'!F3="","",'Student DATA Entry'!F3)</f>
        <v>MANGI LAL</v>
      </c>
      <c r="G7" s="99" t="str">
        <f>IF('Student DATA Entry'!G3="","",'Student DATA Entry'!G3)</f>
        <v>BHAGAVATI DEVI</v>
      </c>
      <c r="H7" s="97" t="str">
        <f>IF('Student DATA Entry'!J3="","",'Student DATA Entry'!J3)</f>
        <v>SC</v>
      </c>
      <c r="I7" s="97" t="str">
        <f>IF(AND('Student DATA Entry'!H3=""),"",IF(AND('Student DATA Entry'!H3="Boy"),"M","F"))</f>
        <v>F</v>
      </c>
      <c r="J7" s="100">
        <v>10</v>
      </c>
      <c r="K7" s="101">
        <v>9</v>
      </c>
      <c r="L7" s="101">
        <v>10</v>
      </c>
      <c r="M7" s="102">
        <v>63</v>
      </c>
      <c r="N7" s="103">
        <v>28</v>
      </c>
      <c r="O7" s="100">
        <v>4</v>
      </c>
      <c r="P7" s="101">
        <v>7</v>
      </c>
      <c r="Q7" s="101">
        <v>8</v>
      </c>
      <c r="R7" s="102">
        <v>51</v>
      </c>
      <c r="S7" s="103">
        <v>27</v>
      </c>
      <c r="T7" s="100">
        <v>8</v>
      </c>
      <c r="U7" s="101">
        <v>7</v>
      </c>
      <c r="V7" s="101">
        <v>8</v>
      </c>
      <c r="W7" s="102">
        <v>36</v>
      </c>
      <c r="X7" s="103">
        <v>26</v>
      </c>
      <c r="Y7" s="100">
        <v>8</v>
      </c>
      <c r="Z7" s="101">
        <v>9</v>
      </c>
      <c r="AA7" s="101">
        <v>10</v>
      </c>
      <c r="AB7" s="102">
        <v>46</v>
      </c>
      <c r="AC7" s="103">
        <v>29</v>
      </c>
      <c r="AD7" s="100">
        <v>4</v>
      </c>
      <c r="AE7" s="101">
        <v>4</v>
      </c>
      <c r="AF7" s="101">
        <v>6</v>
      </c>
      <c r="AG7" s="102">
        <v>55</v>
      </c>
      <c r="AH7" s="103">
        <v>21</v>
      </c>
      <c r="AI7" s="100">
        <v>4</v>
      </c>
      <c r="AJ7" s="101">
        <v>5</v>
      </c>
      <c r="AK7" s="101">
        <v>7</v>
      </c>
      <c r="AL7" s="102">
        <v>59</v>
      </c>
      <c r="AM7" s="103">
        <v>21</v>
      </c>
      <c r="AN7" s="101" t="s">
        <v>19</v>
      </c>
      <c r="AO7" s="101" t="s">
        <v>137</v>
      </c>
      <c r="AP7" s="101" t="s">
        <v>138</v>
      </c>
      <c r="AQ7" s="104" t="s">
        <v>94</v>
      </c>
      <c r="AR7" s="295"/>
      <c r="AV7" s="286" t="str">
        <f>IF('Master sheet'!I8="","",'Master sheet'!I8)</f>
        <v/>
      </c>
    </row>
    <row r="8" spans="1:48" ht="21" thickBot="1">
      <c r="A8" s="105">
        <v>2</v>
      </c>
      <c r="B8" s="93">
        <f>IF('Student DATA Entry'!A4="","",'Student DATA Entry'!A4)</f>
        <v>902</v>
      </c>
      <c r="C8" s="93">
        <f>IF('Student DATA Entry'!D4="","",'Student DATA Entry'!D4)</f>
        <v>107</v>
      </c>
      <c r="D8" s="94">
        <f>IF('Student DATA Entry'!I4="","",'Student DATA Entry'!I4)</f>
        <v>38422</v>
      </c>
      <c r="E8" s="95" t="str">
        <f>IF('Student DATA Entry'!E4="","",'Student DATA Entry'!E4)</f>
        <v>ANJU CHOUDHARY</v>
      </c>
      <c r="F8" s="95" t="str">
        <f>IF('Student DATA Entry'!F4="","",'Student DATA Entry'!F4)</f>
        <v>FUA RAM</v>
      </c>
      <c r="G8" s="95" t="str">
        <f>IF('Student DATA Entry'!G4="","",'Student DATA Entry'!G4)</f>
        <v>CHAMPA DEVI</v>
      </c>
      <c r="H8" s="93" t="str">
        <f>IF('Student DATA Entry'!J4="","",'Student DATA Entry'!J4)</f>
        <v>OBC</v>
      </c>
      <c r="I8" s="97" t="str">
        <f>IF(AND('Student DATA Entry'!H4=""),"",IF(AND('Student DATA Entry'!H4="Boy"),"M","F"))</f>
        <v>F</v>
      </c>
      <c r="J8" s="16">
        <v>8</v>
      </c>
      <c r="K8" s="17">
        <v>9</v>
      </c>
      <c r="L8" s="17">
        <v>10</v>
      </c>
      <c r="M8" s="18">
        <v>64</v>
      </c>
      <c r="N8" s="19">
        <v>27</v>
      </c>
      <c r="O8" s="16">
        <v>8</v>
      </c>
      <c r="P8" s="17">
        <v>9</v>
      </c>
      <c r="Q8" s="17">
        <v>10</v>
      </c>
      <c r="R8" s="18">
        <v>45</v>
      </c>
      <c r="S8" s="19">
        <v>24</v>
      </c>
      <c r="T8" s="16">
        <v>8</v>
      </c>
      <c r="U8" s="17">
        <v>9</v>
      </c>
      <c r="V8" s="17">
        <v>10</v>
      </c>
      <c r="W8" s="18">
        <v>40</v>
      </c>
      <c r="X8" s="19">
        <v>24</v>
      </c>
      <c r="Y8" s="16">
        <v>8</v>
      </c>
      <c r="Z8" s="17">
        <v>9</v>
      </c>
      <c r="AA8" s="17">
        <v>10</v>
      </c>
      <c r="AB8" s="18">
        <v>42</v>
      </c>
      <c r="AC8" s="19">
        <v>21</v>
      </c>
      <c r="AD8" s="16">
        <v>8</v>
      </c>
      <c r="AE8" s="17">
        <v>9</v>
      </c>
      <c r="AF8" s="17">
        <v>10</v>
      </c>
      <c r="AG8" s="18">
        <v>51</v>
      </c>
      <c r="AH8" s="19">
        <v>17</v>
      </c>
      <c r="AI8" s="16">
        <v>8</v>
      </c>
      <c r="AJ8" s="17">
        <v>9</v>
      </c>
      <c r="AK8" s="17">
        <v>10</v>
      </c>
      <c r="AL8" s="18">
        <v>51</v>
      </c>
      <c r="AM8" s="19">
        <v>27</v>
      </c>
      <c r="AN8" s="17" t="s">
        <v>94</v>
      </c>
      <c r="AO8" s="17" t="s">
        <v>137</v>
      </c>
      <c r="AP8" s="17" t="s">
        <v>139</v>
      </c>
      <c r="AQ8" s="106" t="s">
        <v>19</v>
      </c>
      <c r="AR8" s="295"/>
      <c r="AV8" s="286" t="str">
        <f>IF('Master sheet'!I9="","",'Master sheet'!I9)</f>
        <v/>
      </c>
    </row>
    <row r="9" spans="1:48" ht="21" thickBot="1">
      <c r="A9" s="105">
        <v>3</v>
      </c>
      <c r="B9" s="93">
        <f>IF('Student DATA Entry'!A5="","",'Student DATA Entry'!A5)</f>
        <v>903</v>
      </c>
      <c r="C9" s="93">
        <f>IF('Student DATA Entry'!D5="","",'Student DATA Entry'!D5)</f>
        <v>457</v>
      </c>
      <c r="D9" s="94">
        <f>IF('Student DATA Entry'!I5="","",'Student DATA Entry'!I5)</f>
        <v>38204</v>
      </c>
      <c r="E9" s="95" t="str">
        <f>IF('Student DATA Entry'!E5="","",'Student DATA Entry'!E5)</f>
        <v>ARUN DEWASI</v>
      </c>
      <c r="F9" s="95" t="str">
        <f>IF('Student DATA Entry'!F5="","",'Student DATA Entry'!F5)</f>
        <v>SUJA RAM</v>
      </c>
      <c r="G9" s="95" t="str">
        <f>IF('Student DATA Entry'!G5="","",'Student DATA Entry'!G5)</f>
        <v>KANIYA DEVI</v>
      </c>
      <c r="H9" s="93" t="str">
        <f>IF('Student DATA Entry'!J5="","",'Student DATA Entry'!J5)</f>
        <v>SBC</v>
      </c>
      <c r="I9" s="97" t="str">
        <f>IF(AND('Student DATA Entry'!H5=""),"",IF(AND('Student DATA Entry'!H5="Boy"),"M","F"))</f>
        <v>M</v>
      </c>
      <c r="J9" s="16">
        <v>9</v>
      </c>
      <c r="K9" s="17">
        <v>9</v>
      </c>
      <c r="L9" s="17">
        <v>10</v>
      </c>
      <c r="M9" s="18">
        <v>63</v>
      </c>
      <c r="N9" s="19">
        <v>30</v>
      </c>
      <c r="O9" s="16">
        <v>9</v>
      </c>
      <c r="P9" s="17">
        <v>9</v>
      </c>
      <c r="Q9" s="17">
        <v>10</v>
      </c>
      <c r="R9" s="18">
        <v>49</v>
      </c>
      <c r="S9" s="19">
        <v>27</v>
      </c>
      <c r="T9" s="16">
        <v>9</v>
      </c>
      <c r="U9" s="17">
        <v>9</v>
      </c>
      <c r="V9" s="17">
        <v>10</v>
      </c>
      <c r="W9" s="18">
        <v>45</v>
      </c>
      <c r="X9" s="19">
        <v>30</v>
      </c>
      <c r="Y9" s="16">
        <v>9</v>
      </c>
      <c r="Z9" s="17">
        <v>9</v>
      </c>
      <c r="AA9" s="17">
        <v>10</v>
      </c>
      <c r="AB9" s="18">
        <v>54</v>
      </c>
      <c r="AC9" s="19">
        <v>20</v>
      </c>
      <c r="AD9" s="16">
        <v>9</v>
      </c>
      <c r="AE9" s="17">
        <v>9</v>
      </c>
      <c r="AF9" s="17">
        <v>10</v>
      </c>
      <c r="AG9" s="18">
        <v>54</v>
      </c>
      <c r="AH9" s="19">
        <v>16</v>
      </c>
      <c r="AI9" s="16">
        <v>9</v>
      </c>
      <c r="AJ9" s="17">
        <v>9</v>
      </c>
      <c r="AK9" s="17">
        <v>10</v>
      </c>
      <c r="AL9" s="18">
        <v>54</v>
      </c>
      <c r="AM9" s="19">
        <v>30</v>
      </c>
      <c r="AN9" s="17" t="s">
        <v>137</v>
      </c>
      <c r="AO9" s="17" t="s">
        <v>138</v>
      </c>
      <c r="AP9" s="17" t="s">
        <v>94</v>
      </c>
      <c r="AQ9" s="106" t="s">
        <v>139</v>
      </c>
      <c r="AR9" s="295"/>
      <c r="AV9" s="286" t="str">
        <f>IF('Master sheet'!I10="","",'Master sheet'!I10)</f>
        <v/>
      </c>
    </row>
    <row r="10" spans="1:48" ht="21" thickBot="1">
      <c r="A10" s="105">
        <v>4</v>
      </c>
      <c r="B10" s="93">
        <f>IF('Student DATA Entry'!A6="","",'Student DATA Entry'!A6)</f>
        <v>904</v>
      </c>
      <c r="C10" s="93">
        <f>IF('Student DATA Entry'!D6="","",'Student DATA Entry'!D6)</f>
        <v>234</v>
      </c>
      <c r="D10" s="94">
        <f>IF('Student DATA Entry'!I6="","",'Student DATA Entry'!I6)</f>
        <v>38115</v>
      </c>
      <c r="E10" s="95" t="str">
        <f>IF('Student DATA Entry'!E6="","",'Student DATA Entry'!E6)</f>
        <v>BHAVANI SINGH</v>
      </c>
      <c r="F10" s="95" t="str">
        <f>IF('Student DATA Entry'!F6="","",'Student DATA Entry'!F6)</f>
        <v>HADMAT SINGH</v>
      </c>
      <c r="G10" s="95" t="str">
        <f>IF('Student DATA Entry'!G6="","",'Student DATA Entry'!G6)</f>
        <v>KISHOR KANWAR</v>
      </c>
      <c r="H10" s="93" t="str">
        <f>IF('Student DATA Entry'!J6="","",'Student DATA Entry'!J6)</f>
        <v>GEN</v>
      </c>
      <c r="I10" s="97" t="str">
        <f>IF(AND('Student DATA Entry'!H6=""),"",IF(AND('Student DATA Entry'!H6="Boy"),"M","F"))</f>
        <v>M</v>
      </c>
      <c r="J10" s="16">
        <v>5</v>
      </c>
      <c r="K10" s="17">
        <v>7</v>
      </c>
      <c r="L10" s="17">
        <v>8</v>
      </c>
      <c r="M10" s="18">
        <v>56</v>
      </c>
      <c r="N10" s="19">
        <v>19</v>
      </c>
      <c r="O10" s="16">
        <v>5</v>
      </c>
      <c r="P10" s="17">
        <v>7</v>
      </c>
      <c r="Q10" s="17">
        <v>8</v>
      </c>
      <c r="R10" s="18">
        <v>32</v>
      </c>
      <c r="S10" s="19">
        <v>19</v>
      </c>
      <c r="T10" s="16">
        <v>5</v>
      </c>
      <c r="U10" s="17">
        <v>7</v>
      </c>
      <c r="V10" s="17">
        <v>8</v>
      </c>
      <c r="W10" s="18">
        <v>32</v>
      </c>
      <c r="X10" s="19">
        <v>19</v>
      </c>
      <c r="Y10" s="16">
        <v>5</v>
      </c>
      <c r="Z10" s="17">
        <v>7</v>
      </c>
      <c r="AA10" s="17">
        <v>8</v>
      </c>
      <c r="AB10" s="18">
        <v>32</v>
      </c>
      <c r="AC10" s="19">
        <v>19</v>
      </c>
      <c r="AD10" s="16">
        <v>5</v>
      </c>
      <c r="AE10" s="17">
        <v>7</v>
      </c>
      <c r="AF10" s="17">
        <v>8</v>
      </c>
      <c r="AG10" s="18">
        <v>32</v>
      </c>
      <c r="AH10" s="19">
        <v>19</v>
      </c>
      <c r="AI10" s="16">
        <v>5</v>
      </c>
      <c r="AJ10" s="17">
        <v>7</v>
      </c>
      <c r="AK10" s="17">
        <v>8</v>
      </c>
      <c r="AL10" s="18">
        <v>32</v>
      </c>
      <c r="AM10" s="19">
        <v>19</v>
      </c>
      <c r="AN10" s="17" t="s">
        <v>138</v>
      </c>
      <c r="AO10" s="17" t="s">
        <v>94</v>
      </c>
      <c r="AP10" s="17" t="s">
        <v>139</v>
      </c>
      <c r="AQ10" s="106" t="s">
        <v>137</v>
      </c>
      <c r="AR10" s="295"/>
      <c r="AV10" s="286" t="str">
        <f>IF('Master sheet'!I11="","",'Master sheet'!I11)</f>
        <v/>
      </c>
    </row>
    <row r="11" spans="1:48" ht="21" thickBot="1">
      <c r="A11" s="105">
        <v>5</v>
      </c>
      <c r="B11" s="93">
        <f>IF('Student DATA Entry'!A7="","",'Student DATA Entry'!A7)</f>
        <v>905</v>
      </c>
      <c r="C11" s="93">
        <f>IF('Student DATA Entry'!D7="","",'Student DATA Entry'!D7)</f>
        <v>356</v>
      </c>
      <c r="D11" s="94">
        <f>IF('Student DATA Entry'!I7="","",'Student DATA Entry'!I7)</f>
        <v>37705</v>
      </c>
      <c r="E11" s="95" t="str">
        <f>IF('Student DATA Entry'!E7="","",'Student DATA Entry'!E7)</f>
        <v>BHAWANA KANWAR</v>
      </c>
      <c r="F11" s="95" t="str">
        <f>IF('Student DATA Entry'!F7="","",'Student DATA Entry'!F7)</f>
        <v>DALPAT SINGH</v>
      </c>
      <c r="G11" s="95" t="str">
        <f>IF('Student DATA Entry'!G7="","",'Student DATA Entry'!G7)</f>
        <v>SHYAM KANWAR</v>
      </c>
      <c r="H11" s="93" t="str">
        <f>IF('Student DATA Entry'!J7="","",'Student DATA Entry'!J7)</f>
        <v>GEN</v>
      </c>
      <c r="I11" s="97" t="str">
        <f>IF(AND('Student DATA Entry'!H7=""),"",IF(AND('Student DATA Entry'!H7="Boy"),"M","F"))</f>
        <v>F</v>
      </c>
      <c r="J11" s="16">
        <v>7</v>
      </c>
      <c r="K11" s="17">
        <v>9</v>
      </c>
      <c r="L11" s="17">
        <v>10</v>
      </c>
      <c r="M11" s="18">
        <v>36</v>
      </c>
      <c r="N11" s="19"/>
      <c r="O11" s="16">
        <v>7</v>
      </c>
      <c r="P11" s="17">
        <v>9</v>
      </c>
      <c r="Q11" s="17">
        <v>10</v>
      </c>
      <c r="R11" s="18">
        <v>36</v>
      </c>
      <c r="S11" s="19">
        <v>30</v>
      </c>
      <c r="T11" s="16">
        <v>7</v>
      </c>
      <c r="U11" s="17">
        <v>9</v>
      </c>
      <c r="V11" s="17">
        <v>10</v>
      </c>
      <c r="W11" s="18">
        <v>36</v>
      </c>
      <c r="X11" s="19"/>
      <c r="Y11" s="16">
        <v>7</v>
      </c>
      <c r="Z11" s="17">
        <v>3</v>
      </c>
      <c r="AA11" s="17">
        <v>10</v>
      </c>
      <c r="AB11" s="18" t="s">
        <v>135</v>
      </c>
      <c r="AC11" s="19"/>
      <c r="AD11" s="16">
        <v>7</v>
      </c>
      <c r="AE11" s="17">
        <v>9</v>
      </c>
      <c r="AF11" s="17">
        <v>10</v>
      </c>
      <c r="AG11" s="18">
        <v>36</v>
      </c>
      <c r="AH11" s="19">
        <v>28</v>
      </c>
      <c r="AI11" s="16">
        <v>7</v>
      </c>
      <c r="AJ11" s="17">
        <v>9</v>
      </c>
      <c r="AK11" s="17">
        <v>10</v>
      </c>
      <c r="AL11" s="18">
        <v>36</v>
      </c>
      <c r="AM11" s="19"/>
      <c r="AN11" s="17"/>
      <c r="AO11" s="17"/>
      <c r="AP11" s="17"/>
      <c r="AQ11" s="106"/>
      <c r="AR11" s="295"/>
      <c r="AV11" s="286" t="str">
        <f>IF('Master sheet'!I12="","",'Master sheet'!I12)</f>
        <v/>
      </c>
    </row>
    <row r="12" spans="1:48" ht="21" thickBot="1">
      <c r="A12" s="105">
        <v>6</v>
      </c>
      <c r="B12" s="93">
        <f>IF('Student DATA Entry'!A8="","",'Student DATA Entry'!A8)</f>
        <v>906</v>
      </c>
      <c r="C12" s="93">
        <f>IF('Student DATA Entry'!D8="","",'Student DATA Entry'!D8)</f>
        <v>434</v>
      </c>
      <c r="D12" s="94">
        <f>IF('Student DATA Entry'!I8="","",'Student DATA Entry'!I8)</f>
        <v>37918</v>
      </c>
      <c r="E12" s="95" t="str">
        <f>IF('Student DATA Entry'!E8="","",'Student DATA Entry'!E8)</f>
        <v>DEEPENDRA SINGH</v>
      </c>
      <c r="F12" s="95" t="str">
        <f>IF('Student DATA Entry'!F8="","",'Student DATA Entry'!F8)</f>
        <v>RAVAT VSINGH</v>
      </c>
      <c r="G12" s="95" t="str">
        <f>IF('Student DATA Entry'!G8="","",'Student DATA Entry'!G8)</f>
        <v>KAILASH KANWAR</v>
      </c>
      <c r="H12" s="93" t="str">
        <f>IF('Student DATA Entry'!J8="","",'Student DATA Entry'!J8)</f>
        <v>GEN</v>
      </c>
      <c r="I12" s="97" t="str">
        <f>IF(AND('Student DATA Entry'!H8=""),"",IF(AND('Student DATA Entry'!H8="Boy"),"M","F"))</f>
        <v>M</v>
      </c>
      <c r="J12" s="16">
        <v>10</v>
      </c>
      <c r="K12" s="17">
        <v>9</v>
      </c>
      <c r="L12" s="17">
        <v>10</v>
      </c>
      <c r="M12" s="18">
        <v>63</v>
      </c>
      <c r="N12" s="19">
        <v>29</v>
      </c>
      <c r="O12" s="16">
        <v>10</v>
      </c>
      <c r="P12" s="17">
        <v>9</v>
      </c>
      <c r="Q12" s="17">
        <v>10</v>
      </c>
      <c r="R12" s="18">
        <v>63</v>
      </c>
      <c r="S12" s="19"/>
      <c r="T12" s="16">
        <v>10</v>
      </c>
      <c r="U12" s="17">
        <v>9</v>
      </c>
      <c r="V12" s="17">
        <v>10</v>
      </c>
      <c r="W12" s="18">
        <v>63</v>
      </c>
      <c r="X12" s="19"/>
      <c r="Y12" s="16">
        <v>10</v>
      </c>
      <c r="Z12" s="17">
        <v>9</v>
      </c>
      <c r="AA12" s="17">
        <v>10</v>
      </c>
      <c r="AB12" s="18">
        <v>63</v>
      </c>
      <c r="AC12" s="19" t="s">
        <v>135</v>
      </c>
      <c r="AD12" s="16">
        <v>10</v>
      </c>
      <c r="AE12" s="17">
        <v>9</v>
      </c>
      <c r="AF12" s="17">
        <v>10</v>
      </c>
      <c r="AG12" s="18">
        <v>63</v>
      </c>
      <c r="AH12" s="19"/>
      <c r="AI12" s="16">
        <v>10</v>
      </c>
      <c r="AJ12" s="17">
        <v>9</v>
      </c>
      <c r="AK12" s="17">
        <v>10</v>
      </c>
      <c r="AL12" s="18">
        <v>63</v>
      </c>
      <c r="AM12" s="19"/>
      <c r="AN12" s="17"/>
      <c r="AO12" s="17"/>
      <c r="AP12" s="17"/>
      <c r="AQ12" s="106"/>
      <c r="AR12" s="295"/>
      <c r="AV12" s="286" t="str">
        <f>IF('Master sheet'!I13="","",'Master sheet'!I13)</f>
        <v/>
      </c>
    </row>
    <row r="13" spans="1:48" ht="21" thickBot="1">
      <c r="A13" s="105">
        <v>7</v>
      </c>
      <c r="B13" s="93">
        <f>IF('Student DATA Entry'!A9="","",'Student DATA Entry'!A9)</f>
        <v>907</v>
      </c>
      <c r="C13" s="93">
        <f>IF('Student DATA Entry'!D9="","",'Student DATA Entry'!D9)</f>
        <v>439</v>
      </c>
      <c r="D13" s="94">
        <f>IF('Student DATA Entry'!I9="","",'Student DATA Entry'!I9)</f>
        <v>37921</v>
      </c>
      <c r="E13" s="95" t="str">
        <f>IF('Student DATA Entry'!E9="","",'Student DATA Entry'!E9)</f>
        <v>LOHAR KAJAL</v>
      </c>
      <c r="F13" s="95" t="str">
        <f>IF('Student DATA Entry'!F9="","",'Student DATA Entry'!F9)</f>
        <v>MITHA LAL</v>
      </c>
      <c r="G13" s="95" t="str">
        <f>IF('Student DATA Entry'!G9="","",'Student DATA Entry'!G9)</f>
        <v>SAVITA</v>
      </c>
      <c r="H13" s="93" t="str">
        <f>IF('Student DATA Entry'!J9="","",'Student DATA Entry'!J9)</f>
        <v>OBC</v>
      </c>
      <c r="I13" s="97" t="str">
        <f>IF(AND('Student DATA Entry'!H9=""),"",IF(AND('Student DATA Entry'!H9="Boy"),"M","F"))</f>
        <v>F</v>
      </c>
      <c r="J13" s="16">
        <v>3</v>
      </c>
      <c r="K13" s="17" t="s">
        <v>70</v>
      </c>
      <c r="L13" s="17" t="s">
        <v>133</v>
      </c>
      <c r="M13" s="18">
        <v>5</v>
      </c>
      <c r="N13" s="19">
        <v>10</v>
      </c>
      <c r="O13" s="16">
        <v>7</v>
      </c>
      <c r="P13" s="17">
        <v>9</v>
      </c>
      <c r="Q13" s="17">
        <v>9</v>
      </c>
      <c r="R13" s="18">
        <v>57</v>
      </c>
      <c r="S13" s="19"/>
      <c r="T13" s="16">
        <v>7</v>
      </c>
      <c r="U13" s="17">
        <v>9</v>
      </c>
      <c r="V13" s="17">
        <v>9</v>
      </c>
      <c r="W13" s="18">
        <v>57</v>
      </c>
      <c r="X13" s="19"/>
      <c r="Y13" s="16">
        <v>7</v>
      </c>
      <c r="Z13" s="17">
        <v>9</v>
      </c>
      <c r="AA13" s="17">
        <v>9</v>
      </c>
      <c r="AB13" s="18">
        <v>57</v>
      </c>
      <c r="AC13" s="19"/>
      <c r="AD13" s="16">
        <v>7</v>
      </c>
      <c r="AE13" s="17">
        <v>9</v>
      </c>
      <c r="AF13" s="17">
        <v>9</v>
      </c>
      <c r="AG13" s="18">
        <v>57</v>
      </c>
      <c r="AH13" s="19"/>
      <c r="AI13" s="16">
        <v>7</v>
      </c>
      <c r="AJ13" s="17">
        <v>9</v>
      </c>
      <c r="AK13" s="17">
        <v>9</v>
      </c>
      <c r="AL13" s="18">
        <v>57</v>
      </c>
      <c r="AM13" s="19"/>
      <c r="AN13" s="17"/>
      <c r="AO13" s="17"/>
      <c r="AP13" s="17"/>
      <c r="AQ13" s="106"/>
      <c r="AR13" s="295"/>
      <c r="AV13" s="286" t="str">
        <f>IF('Master sheet'!I14="","",'Master sheet'!I14)</f>
        <v/>
      </c>
    </row>
    <row r="14" spans="1:48" ht="21" thickBot="1">
      <c r="A14" s="105">
        <v>8</v>
      </c>
      <c r="B14" s="93">
        <f>IF('Student DATA Entry'!A10="","",'Student DATA Entry'!A10)</f>
        <v>908</v>
      </c>
      <c r="C14" s="93">
        <f>IF('Student DATA Entry'!D10="","",'Student DATA Entry'!D10)</f>
        <v>438</v>
      </c>
      <c r="D14" s="94">
        <f>IF('Student DATA Entry'!I10="","",'Student DATA Entry'!I10)</f>
        <v>37867</v>
      </c>
      <c r="E14" s="95" t="str">
        <f>IF('Student DATA Entry'!E10="","",'Student DATA Entry'!E10)</f>
        <v>MEENA KANWAR</v>
      </c>
      <c r="F14" s="95" t="str">
        <f>IF('Student DATA Entry'!F10="","",'Student DATA Entry'!F10)</f>
        <v>CHHATAR SINGH</v>
      </c>
      <c r="G14" s="95" t="str">
        <f>IF('Student DATA Entry'!G10="","",'Student DATA Entry'!G10)</f>
        <v>JANGAL KANWAR</v>
      </c>
      <c r="H14" s="93" t="str">
        <f>IF('Student DATA Entry'!J10="","",'Student DATA Entry'!J10)</f>
        <v>GEN</v>
      </c>
      <c r="I14" s="97" t="str">
        <f>IF(AND('Student DATA Entry'!H10=""),"",IF(AND('Student DATA Entry'!H10="Boy"),"M","F"))</f>
        <v>F</v>
      </c>
      <c r="J14" s="16">
        <v>1</v>
      </c>
      <c r="K14" s="17">
        <v>2</v>
      </c>
      <c r="L14" s="17">
        <v>3</v>
      </c>
      <c r="M14" s="18">
        <v>5</v>
      </c>
      <c r="N14" s="19">
        <v>5</v>
      </c>
      <c r="O14" s="16">
        <v>2</v>
      </c>
      <c r="P14" s="17">
        <v>2</v>
      </c>
      <c r="Q14" s="17">
        <v>2</v>
      </c>
      <c r="R14" s="18">
        <v>5</v>
      </c>
      <c r="S14" s="19">
        <v>10</v>
      </c>
      <c r="T14" s="16">
        <v>3</v>
      </c>
      <c r="U14" s="17">
        <v>3</v>
      </c>
      <c r="V14" s="17">
        <v>3</v>
      </c>
      <c r="W14" s="18">
        <v>6</v>
      </c>
      <c r="X14" s="19">
        <v>12</v>
      </c>
      <c r="Y14" s="16">
        <v>5</v>
      </c>
      <c r="Z14" s="17">
        <v>5</v>
      </c>
      <c r="AA14" s="17">
        <v>5</v>
      </c>
      <c r="AB14" s="18">
        <v>10</v>
      </c>
      <c r="AC14" s="19">
        <v>12</v>
      </c>
      <c r="AD14" s="16">
        <v>4</v>
      </c>
      <c r="AE14" s="17">
        <v>4</v>
      </c>
      <c r="AF14" s="17">
        <v>4</v>
      </c>
      <c r="AG14" s="18">
        <v>14</v>
      </c>
      <c r="AH14" s="19">
        <v>10</v>
      </c>
      <c r="AI14" s="16">
        <v>6</v>
      </c>
      <c r="AJ14" s="17">
        <v>6</v>
      </c>
      <c r="AK14" s="17">
        <v>6</v>
      </c>
      <c r="AL14" s="18">
        <v>6</v>
      </c>
      <c r="AM14" s="19">
        <v>6</v>
      </c>
      <c r="AN14" s="17"/>
      <c r="AO14" s="17"/>
      <c r="AP14" s="17"/>
      <c r="AQ14" s="106"/>
      <c r="AR14" s="295"/>
      <c r="AV14" s="286" t="str">
        <f>IF('Master sheet'!I15="","",'Master sheet'!I15)</f>
        <v/>
      </c>
    </row>
    <row r="15" spans="1:48" ht="21" thickBot="1">
      <c r="A15" s="105">
        <v>9</v>
      </c>
      <c r="B15" s="93">
        <f>IF('Student DATA Entry'!A11="","",'Student DATA Entry'!A11)</f>
        <v>909</v>
      </c>
      <c r="C15" s="93">
        <f>IF('Student DATA Entry'!D11="","",'Student DATA Entry'!D11)</f>
        <v>429</v>
      </c>
      <c r="D15" s="94">
        <f>IF('Student DATA Entry'!I11="","",'Student DATA Entry'!I11)</f>
        <v>37868</v>
      </c>
      <c r="E15" s="95" t="str">
        <f>IF('Student DATA Entry'!E11="","",'Student DATA Entry'!E11)</f>
        <v>NARESH KUMAR</v>
      </c>
      <c r="F15" s="95" t="str">
        <f>IF('Student DATA Entry'!F11="","",'Student DATA Entry'!F11)</f>
        <v>DHALA RAM</v>
      </c>
      <c r="G15" s="95" t="str">
        <f>IF('Student DATA Entry'!G11="","",'Student DATA Entry'!G11)</f>
        <v>SARSVATI</v>
      </c>
      <c r="H15" s="93" t="str">
        <f>IF('Student DATA Entry'!J11="","",'Student DATA Entry'!J11)</f>
        <v>SC</v>
      </c>
      <c r="I15" s="97" t="str">
        <f>IF(AND('Student DATA Entry'!H11=""),"",IF(AND('Student DATA Entry'!H11="Boy"),"M","F"))</f>
        <v>M</v>
      </c>
      <c r="J15" s="16">
        <v>4</v>
      </c>
      <c r="K15" s="17">
        <v>4</v>
      </c>
      <c r="L15" s="17">
        <v>4</v>
      </c>
      <c r="M15" s="18">
        <v>10</v>
      </c>
      <c r="N15" s="19">
        <v>14</v>
      </c>
      <c r="O15" s="16">
        <v>9</v>
      </c>
      <c r="P15" s="17">
        <v>9</v>
      </c>
      <c r="Q15" s="17">
        <v>9</v>
      </c>
      <c r="R15" s="18">
        <v>37</v>
      </c>
      <c r="S15" s="19"/>
      <c r="T15" s="16">
        <v>9</v>
      </c>
      <c r="U15" s="17">
        <v>9</v>
      </c>
      <c r="V15" s="17">
        <v>9</v>
      </c>
      <c r="W15" s="18">
        <v>37</v>
      </c>
      <c r="X15" s="19"/>
      <c r="Y15" s="16">
        <v>9</v>
      </c>
      <c r="Z15" s="17">
        <v>9</v>
      </c>
      <c r="AA15" s="17">
        <v>9</v>
      </c>
      <c r="AB15" s="18">
        <v>37</v>
      </c>
      <c r="AC15" s="19"/>
      <c r="AD15" s="16">
        <v>9</v>
      </c>
      <c r="AE15" s="17">
        <v>9</v>
      </c>
      <c r="AF15" s="17">
        <v>9</v>
      </c>
      <c r="AG15" s="18">
        <v>37</v>
      </c>
      <c r="AH15" s="19"/>
      <c r="AI15" s="16">
        <v>9</v>
      </c>
      <c r="AJ15" s="17">
        <v>9</v>
      </c>
      <c r="AK15" s="17">
        <v>9</v>
      </c>
      <c r="AL15" s="18">
        <v>37</v>
      </c>
      <c r="AM15" s="19"/>
      <c r="AN15" s="17"/>
      <c r="AO15" s="17"/>
      <c r="AP15" s="17"/>
      <c r="AQ15" s="106"/>
      <c r="AR15" s="295"/>
      <c r="AV15" s="286" t="str">
        <f>IF('Master sheet'!I16="","",'Master sheet'!I16)</f>
        <v/>
      </c>
    </row>
    <row r="16" spans="1:48" ht="21" thickBot="1">
      <c r="A16" s="105">
        <v>10</v>
      </c>
      <c r="B16" s="93" t="str">
        <f>IF('Student DATA Entry'!A12="","",'Student DATA Entry'!A12)</f>
        <v>NSO</v>
      </c>
      <c r="C16" s="93">
        <f>IF('Student DATA Entry'!D12="","",'Student DATA Entry'!D12)</f>
        <v>428</v>
      </c>
      <c r="D16" s="94">
        <f>IF('Student DATA Entry'!I12="","",'Student DATA Entry'!I12)</f>
        <v>37753</v>
      </c>
      <c r="E16" s="95" t="str">
        <f>IF('Student DATA Entry'!E12="","",'Student DATA Entry'!E12)</f>
        <v>PANKAJ KUMAR</v>
      </c>
      <c r="F16" s="95" t="str">
        <f>IF('Student DATA Entry'!F12="","",'Student DATA Entry'!F12)</f>
        <v>KUKA RAM</v>
      </c>
      <c r="G16" s="95" t="str">
        <f>IF('Student DATA Entry'!G12="","",'Student DATA Entry'!G12)</f>
        <v>FULI DEVI</v>
      </c>
      <c r="H16" s="93" t="str">
        <f>IF('Student DATA Entry'!J12="","",'Student DATA Entry'!J12)</f>
        <v>SC</v>
      </c>
      <c r="I16" s="97" t="str">
        <f>IF(AND('Student DATA Entry'!H12=""),"",IF(AND('Student DATA Entry'!H12="Boy"),"M","F"))</f>
        <v>M</v>
      </c>
      <c r="J16" s="16">
        <v>7</v>
      </c>
      <c r="K16" s="17">
        <v>10</v>
      </c>
      <c r="L16" s="17">
        <v>8</v>
      </c>
      <c r="M16" s="18">
        <v>44</v>
      </c>
      <c r="N16" s="19"/>
      <c r="O16" s="16">
        <v>7</v>
      </c>
      <c r="P16" s="17">
        <v>10</v>
      </c>
      <c r="Q16" s="17">
        <v>8</v>
      </c>
      <c r="R16" s="18">
        <v>44</v>
      </c>
      <c r="S16" s="19"/>
      <c r="T16" s="16">
        <v>7</v>
      </c>
      <c r="U16" s="17">
        <v>10</v>
      </c>
      <c r="V16" s="17">
        <v>8</v>
      </c>
      <c r="W16" s="18">
        <v>44</v>
      </c>
      <c r="X16" s="19"/>
      <c r="Y16" s="16">
        <v>7</v>
      </c>
      <c r="Z16" s="17">
        <v>10</v>
      </c>
      <c r="AA16" s="17">
        <v>8</v>
      </c>
      <c r="AB16" s="18">
        <v>44</v>
      </c>
      <c r="AC16" s="19"/>
      <c r="AD16" s="16">
        <v>7</v>
      </c>
      <c r="AE16" s="17">
        <v>10</v>
      </c>
      <c r="AF16" s="17">
        <v>8</v>
      </c>
      <c r="AG16" s="18">
        <v>44</v>
      </c>
      <c r="AH16" s="19"/>
      <c r="AI16" s="16">
        <v>7</v>
      </c>
      <c r="AJ16" s="17">
        <v>10</v>
      </c>
      <c r="AK16" s="17">
        <v>8</v>
      </c>
      <c r="AL16" s="18">
        <v>44</v>
      </c>
      <c r="AM16" s="19"/>
      <c r="AN16" s="17"/>
      <c r="AO16" s="17"/>
      <c r="AP16" s="17"/>
      <c r="AQ16" s="106"/>
      <c r="AR16" s="295"/>
      <c r="AV16" s="286" t="str">
        <f>IF('Master sheet'!I17="","",'Master sheet'!I17)</f>
        <v/>
      </c>
    </row>
    <row r="17" spans="1:48" ht="21" thickBot="1">
      <c r="A17" s="105">
        <v>11</v>
      </c>
      <c r="B17" s="93">
        <f>IF('Student DATA Entry'!A13="","",'Student DATA Entry'!A13)</f>
        <v>911</v>
      </c>
      <c r="C17" s="93">
        <f>IF('Student DATA Entry'!D13="","",'Student DATA Entry'!D13)</f>
        <v>117</v>
      </c>
      <c r="D17" s="94">
        <f>IF('Student DATA Entry'!I13="","",'Student DATA Entry'!I13)</f>
        <v>38084</v>
      </c>
      <c r="E17" s="95" t="str">
        <f>IF('Student DATA Entry'!E13="","",'Student DATA Entry'!E13)</f>
        <v>PAPIYA DEVI DEVASI</v>
      </c>
      <c r="F17" s="95" t="str">
        <f>IF('Student DATA Entry'!F13="","",'Student DATA Entry'!F13)</f>
        <v>FUA RAM</v>
      </c>
      <c r="G17" s="95" t="str">
        <f>IF('Student DATA Entry'!G13="","",'Student DATA Entry'!G13)</f>
        <v>DAGRI DEVI</v>
      </c>
      <c r="H17" s="93" t="str">
        <f>IF('Student DATA Entry'!J13="","",'Student DATA Entry'!J13)</f>
        <v>SBC</v>
      </c>
      <c r="I17" s="97" t="str">
        <f>IF(AND('Student DATA Entry'!H13=""),"",IF(AND('Student DATA Entry'!H13="Boy"),"M","F"))</f>
        <v>F</v>
      </c>
      <c r="J17" s="16">
        <v>4</v>
      </c>
      <c r="K17" s="17">
        <v>7</v>
      </c>
      <c r="L17" s="17">
        <v>8</v>
      </c>
      <c r="M17" s="18">
        <v>30</v>
      </c>
      <c r="N17" s="19"/>
      <c r="O17" s="16">
        <v>4</v>
      </c>
      <c r="P17" s="17">
        <v>7</v>
      </c>
      <c r="Q17" s="17">
        <v>8</v>
      </c>
      <c r="R17" s="18">
        <v>30</v>
      </c>
      <c r="S17" s="19"/>
      <c r="T17" s="16">
        <v>4</v>
      </c>
      <c r="U17" s="17">
        <v>7</v>
      </c>
      <c r="V17" s="17">
        <v>8</v>
      </c>
      <c r="W17" s="18">
        <v>30</v>
      </c>
      <c r="X17" s="19"/>
      <c r="Y17" s="16">
        <v>4</v>
      </c>
      <c r="Z17" s="17">
        <v>7</v>
      </c>
      <c r="AA17" s="17">
        <v>8</v>
      </c>
      <c r="AB17" s="18">
        <v>30</v>
      </c>
      <c r="AC17" s="19"/>
      <c r="AD17" s="16">
        <v>4</v>
      </c>
      <c r="AE17" s="17">
        <v>7</v>
      </c>
      <c r="AF17" s="17">
        <v>8</v>
      </c>
      <c r="AG17" s="18">
        <v>30</v>
      </c>
      <c r="AH17" s="19"/>
      <c r="AI17" s="16">
        <v>4</v>
      </c>
      <c r="AJ17" s="17">
        <v>7</v>
      </c>
      <c r="AK17" s="17">
        <v>8</v>
      </c>
      <c r="AL17" s="18">
        <v>30</v>
      </c>
      <c r="AM17" s="19"/>
      <c r="AN17" s="17"/>
      <c r="AO17" s="17"/>
      <c r="AP17" s="17"/>
      <c r="AQ17" s="106"/>
      <c r="AR17" s="295"/>
      <c r="AV17" s="286" t="str">
        <f>IF('Master sheet'!I18="","",'Master sheet'!I18)</f>
        <v/>
      </c>
    </row>
    <row r="18" spans="1:48" ht="21" thickBot="1">
      <c r="A18" s="105">
        <v>12</v>
      </c>
      <c r="B18" s="93">
        <f>IF('Student DATA Entry'!A14="","",'Student DATA Entry'!A14)</f>
        <v>912</v>
      </c>
      <c r="C18" s="93">
        <f>IF('Student DATA Entry'!D14="","",'Student DATA Entry'!D14)</f>
        <v>463</v>
      </c>
      <c r="D18" s="94">
        <f>IF('Student DATA Entry'!I14="","",'Student DATA Entry'!I14)</f>
        <v>38082</v>
      </c>
      <c r="E18" s="95" t="str">
        <f>IF('Student DATA Entry'!E14="","",'Student DATA Entry'!E14)</f>
        <v>PRAVIN KUMAR</v>
      </c>
      <c r="F18" s="95" t="str">
        <f>IF('Student DATA Entry'!F14="","",'Student DATA Entry'!F14)</f>
        <v>RUPA RAM</v>
      </c>
      <c r="G18" s="95" t="str">
        <f>IF('Student DATA Entry'!G14="","",'Student DATA Entry'!G14)</f>
        <v>PYARI DEVI</v>
      </c>
      <c r="H18" s="93" t="str">
        <f>IF('Student DATA Entry'!J14="","",'Student DATA Entry'!J14)</f>
        <v>SC</v>
      </c>
      <c r="I18" s="97" t="str">
        <f>IF(AND('Student DATA Entry'!H14=""),"",IF(AND('Student DATA Entry'!H14="Boy"),"M","F"))</f>
        <v>M</v>
      </c>
      <c r="J18" s="16">
        <v>6</v>
      </c>
      <c r="K18" s="17">
        <v>8</v>
      </c>
      <c r="L18" s="17">
        <v>10</v>
      </c>
      <c r="M18" s="18">
        <v>43</v>
      </c>
      <c r="N18" s="19"/>
      <c r="O18" s="16">
        <v>6</v>
      </c>
      <c r="P18" s="17">
        <v>8</v>
      </c>
      <c r="Q18" s="17">
        <v>10</v>
      </c>
      <c r="R18" s="18">
        <v>43</v>
      </c>
      <c r="S18" s="19"/>
      <c r="T18" s="16">
        <v>6</v>
      </c>
      <c r="U18" s="17">
        <v>8</v>
      </c>
      <c r="V18" s="17">
        <v>10</v>
      </c>
      <c r="W18" s="18">
        <v>43</v>
      </c>
      <c r="X18" s="19"/>
      <c r="Y18" s="16">
        <v>6</v>
      </c>
      <c r="Z18" s="17">
        <v>8</v>
      </c>
      <c r="AA18" s="17">
        <v>10</v>
      </c>
      <c r="AB18" s="18">
        <v>43</v>
      </c>
      <c r="AC18" s="19"/>
      <c r="AD18" s="16">
        <v>6</v>
      </c>
      <c r="AE18" s="17">
        <v>8</v>
      </c>
      <c r="AF18" s="17">
        <v>10</v>
      </c>
      <c r="AG18" s="18">
        <v>43</v>
      </c>
      <c r="AH18" s="19"/>
      <c r="AI18" s="16">
        <v>6</v>
      </c>
      <c r="AJ18" s="17">
        <v>8</v>
      </c>
      <c r="AK18" s="17">
        <v>10</v>
      </c>
      <c r="AL18" s="18">
        <v>43</v>
      </c>
      <c r="AM18" s="19"/>
      <c r="AN18" s="17"/>
      <c r="AO18" s="17"/>
      <c r="AP18" s="17"/>
      <c r="AQ18" s="106"/>
      <c r="AR18" s="295"/>
      <c r="AV18" s="286" t="str">
        <f>IF('Master sheet'!I19="","",'Master sheet'!I19)</f>
        <v/>
      </c>
    </row>
    <row r="19" spans="1:48" ht="21" thickBot="1">
      <c r="A19" s="105">
        <v>13</v>
      </c>
      <c r="B19" s="93">
        <f>IF('Student DATA Entry'!A15="","",'Student DATA Entry'!A15)</f>
        <v>913</v>
      </c>
      <c r="C19" s="93">
        <f>IF('Student DATA Entry'!D15="","",'Student DATA Entry'!D15)</f>
        <v>307</v>
      </c>
      <c r="D19" s="94">
        <f>IF('Student DATA Entry'!I15="","",'Student DATA Entry'!I15)</f>
        <v>37380</v>
      </c>
      <c r="E19" s="95" t="str">
        <f>IF('Student DATA Entry'!E15="","",'Student DATA Entry'!E15)</f>
        <v>RINKU ANKIYA</v>
      </c>
      <c r="F19" s="95" t="str">
        <f>IF('Student DATA Entry'!F15="","",'Student DATA Entry'!F15)</f>
        <v>PRAVEEN KUMAR</v>
      </c>
      <c r="G19" s="95" t="str">
        <f>IF('Student DATA Entry'!G15="","",'Student DATA Entry'!G15)</f>
        <v>MANJU DEVI</v>
      </c>
      <c r="H19" s="93" t="str">
        <f>IF('Student DATA Entry'!J15="","",'Student DATA Entry'!J15)</f>
        <v>SC</v>
      </c>
      <c r="I19" s="97" t="str">
        <f>IF(AND('Student DATA Entry'!H15=""),"",IF(AND('Student DATA Entry'!H15="Boy"),"M","F"))</f>
        <v>F</v>
      </c>
      <c r="J19" s="16">
        <v>6</v>
      </c>
      <c r="K19" s="17">
        <v>8</v>
      </c>
      <c r="L19" s="17">
        <v>9</v>
      </c>
      <c r="M19" s="18">
        <v>47</v>
      </c>
      <c r="N19" s="19"/>
      <c r="O19" s="16">
        <v>6</v>
      </c>
      <c r="P19" s="17">
        <v>8</v>
      </c>
      <c r="Q19" s="17">
        <v>9</v>
      </c>
      <c r="R19" s="18">
        <v>47</v>
      </c>
      <c r="S19" s="19"/>
      <c r="T19" s="16">
        <v>6</v>
      </c>
      <c r="U19" s="17">
        <v>8</v>
      </c>
      <c r="V19" s="17">
        <v>9</v>
      </c>
      <c r="W19" s="18">
        <v>47</v>
      </c>
      <c r="X19" s="19"/>
      <c r="Y19" s="16">
        <v>6</v>
      </c>
      <c r="Z19" s="17">
        <v>8</v>
      </c>
      <c r="AA19" s="17">
        <v>9</v>
      </c>
      <c r="AB19" s="18">
        <v>47</v>
      </c>
      <c r="AC19" s="19"/>
      <c r="AD19" s="16">
        <v>6</v>
      </c>
      <c r="AE19" s="17">
        <v>8</v>
      </c>
      <c r="AF19" s="17">
        <v>9</v>
      </c>
      <c r="AG19" s="18">
        <v>47</v>
      </c>
      <c r="AH19" s="19"/>
      <c r="AI19" s="16">
        <v>6</v>
      </c>
      <c r="AJ19" s="17">
        <v>8</v>
      </c>
      <c r="AK19" s="17">
        <v>9</v>
      </c>
      <c r="AL19" s="18">
        <v>47</v>
      </c>
      <c r="AM19" s="19"/>
      <c r="AN19" s="17"/>
      <c r="AO19" s="17"/>
      <c r="AP19" s="17"/>
      <c r="AQ19" s="106"/>
      <c r="AR19" s="295"/>
      <c r="AV19" s="286" t="str">
        <f>IF('Master sheet'!I20="","",'Master sheet'!I20)</f>
        <v/>
      </c>
    </row>
    <row r="20" spans="1:48" ht="21" thickBot="1">
      <c r="A20" s="105">
        <v>14</v>
      </c>
      <c r="B20" s="93">
        <f>IF('Student DATA Entry'!A16="","",'Student DATA Entry'!A16)</f>
        <v>914</v>
      </c>
      <c r="C20" s="93">
        <f>IF('Student DATA Entry'!D16="","",'Student DATA Entry'!D16)</f>
        <v>348</v>
      </c>
      <c r="D20" s="94">
        <f>IF('Student DATA Entry'!I16="","",'Student DATA Entry'!I16)</f>
        <v>38004</v>
      </c>
      <c r="E20" s="95" t="str">
        <f>IF('Student DATA Entry'!E16="","",'Student DATA Entry'!E16)</f>
        <v>SUMAN KANWAR</v>
      </c>
      <c r="F20" s="95" t="str">
        <f>IF('Student DATA Entry'!F16="","",'Student DATA Entry'!F16)</f>
        <v>DEVI SINGH</v>
      </c>
      <c r="G20" s="95" t="str">
        <f>IF('Student DATA Entry'!G16="","",'Student DATA Entry'!G16)</f>
        <v>ANOP KANWAR</v>
      </c>
      <c r="H20" s="93" t="str">
        <f>IF('Student DATA Entry'!J16="","",'Student DATA Entry'!J16)</f>
        <v>GEN</v>
      </c>
      <c r="I20" s="97" t="str">
        <f>IF(AND('Student DATA Entry'!H16=""),"",IF(AND('Student DATA Entry'!H16="Boy"),"M","F"))</f>
        <v>F</v>
      </c>
      <c r="J20" s="16">
        <v>6</v>
      </c>
      <c r="K20" s="17">
        <v>6</v>
      </c>
      <c r="L20" s="17" t="s">
        <v>70</v>
      </c>
      <c r="M20" s="18">
        <v>35</v>
      </c>
      <c r="N20" s="19"/>
      <c r="O20" s="16">
        <v>6</v>
      </c>
      <c r="P20" s="17">
        <v>6</v>
      </c>
      <c r="Q20" s="17" t="s">
        <v>70</v>
      </c>
      <c r="R20" s="18">
        <v>35</v>
      </c>
      <c r="S20" s="19"/>
      <c r="T20" s="16">
        <v>6</v>
      </c>
      <c r="U20" s="17">
        <v>6</v>
      </c>
      <c r="V20" s="17" t="s">
        <v>70</v>
      </c>
      <c r="W20" s="18">
        <v>35</v>
      </c>
      <c r="X20" s="19"/>
      <c r="Y20" s="16">
        <v>6</v>
      </c>
      <c r="Z20" s="17">
        <v>6</v>
      </c>
      <c r="AA20" s="17" t="s">
        <v>70</v>
      </c>
      <c r="AB20" s="18">
        <v>35</v>
      </c>
      <c r="AC20" s="19"/>
      <c r="AD20" s="16">
        <v>6</v>
      </c>
      <c r="AE20" s="17">
        <v>6</v>
      </c>
      <c r="AF20" s="17" t="s">
        <v>70</v>
      </c>
      <c r="AG20" s="18">
        <v>35</v>
      </c>
      <c r="AH20" s="19"/>
      <c r="AI20" s="16">
        <v>6</v>
      </c>
      <c r="AJ20" s="17">
        <v>6</v>
      </c>
      <c r="AK20" s="17" t="s">
        <v>70</v>
      </c>
      <c r="AL20" s="18">
        <v>35</v>
      </c>
      <c r="AM20" s="19"/>
      <c r="AN20" s="17"/>
      <c r="AO20" s="17"/>
      <c r="AP20" s="17"/>
      <c r="AQ20" s="106"/>
      <c r="AR20" s="295"/>
      <c r="AV20" s="286" t="str">
        <f>IF('Master sheet'!I21="","",'Master sheet'!I21)</f>
        <v/>
      </c>
    </row>
    <row r="21" spans="1:48" ht="21" thickBot="1">
      <c r="A21" s="105">
        <v>15</v>
      </c>
      <c r="B21" s="93">
        <f>IF('Student DATA Entry'!A17="","",'Student DATA Entry'!A17)</f>
        <v>915</v>
      </c>
      <c r="C21" s="93">
        <f>IF('Student DATA Entry'!D17="","",'Student DATA Entry'!D17)</f>
        <v>466</v>
      </c>
      <c r="D21" s="94">
        <f>IF('Student DATA Entry'!I17="","",'Student DATA Entry'!I17)</f>
        <v>38178</v>
      </c>
      <c r="E21" s="95" t="str">
        <f>IF('Student DATA Entry'!E17="","",'Student DATA Entry'!E17)</f>
        <v>YUVRAJ SINGH</v>
      </c>
      <c r="F21" s="95" t="str">
        <f>IF('Student DATA Entry'!F17="","",'Student DATA Entry'!F17)</f>
        <v>GANPATSINGH</v>
      </c>
      <c r="G21" s="95" t="str">
        <f>IF('Student DATA Entry'!G17="","",'Student DATA Entry'!G17)</f>
        <v>MUNNA KANWAR</v>
      </c>
      <c r="H21" s="93" t="str">
        <f>IF('Student DATA Entry'!J17="","",'Student DATA Entry'!J17)</f>
        <v>GEN</v>
      </c>
      <c r="I21" s="97" t="str">
        <f>IF(AND('Student DATA Entry'!H17=""),"",IF(AND('Student DATA Entry'!H17="Boy"),"M","F"))</f>
        <v>M</v>
      </c>
      <c r="J21" s="16">
        <v>10</v>
      </c>
      <c r="K21" s="17">
        <v>10</v>
      </c>
      <c r="L21" s="17">
        <v>10</v>
      </c>
      <c r="M21" s="18">
        <v>57</v>
      </c>
      <c r="N21" s="19"/>
      <c r="O21" s="16">
        <v>10</v>
      </c>
      <c r="P21" s="17">
        <v>10</v>
      </c>
      <c r="Q21" s="17">
        <v>10</v>
      </c>
      <c r="R21" s="18">
        <v>57</v>
      </c>
      <c r="S21" s="19"/>
      <c r="T21" s="16">
        <v>10</v>
      </c>
      <c r="U21" s="17">
        <v>10</v>
      </c>
      <c r="V21" s="17">
        <v>10</v>
      </c>
      <c r="W21" s="18">
        <v>57</v>
      </c>
      <c r="X21" s="19"/>
      <c r="Y21" s="16">
        <v>10</v>
      </c>
      <c r="Z21" s="17">
        <v>10</v>
      </c>
      <c r="AA21" s="17">
        <v>10</v>
      </c>
      <c r="AB21" s="18">
        <v>57</v>
      </c>
      <c r="AC21" s="19"/>
      <c r="AD21" s="16">
        <v>10</v>
      </c>
      <c r="AE21" s="17">
        <v>10</v>
      </c>
      <c r="AF21" s="17">
        <v>10</v>
      </c>
      <c r="AG21" s="18">
        <v>57</v>
      </c>
      <c r="AH21" s="19"/>
      <c r="AI21" s="16">
        <v>10</v>
      </c>
      <c r="AJ21" s="17">
        <v>10</v>
      </c>
      <c r="AK21" s="17">
        <v>10</v>
      </c>
      <c r="AL21" s="18">
        <v>57</v>
      </c>
      <c r="AM21" s="19"/>
      <c r="AN21" s="17"/>
      <c r="AO21" s="17"/>
      <c r="AP21" s="17"/>
      <c r="AQ21" s="106"/>
      <c r="AR21" s="295"/>
      <c r="AV21" s="286" t="str">
        <f>IF('Master sheet'!I22="","",'Master sheet'!I22)</f>
        <v/>
      </c>
    </row>
    <row r="22" spans="1:48" ht="21" thickBot="1">
      <c r="A22" s="105">
        <v>16</v>
      </c>
      <c r="B22" s="93">
        <f>IF('Student DATA Entry'!A18="","",'Student DATA Entry'!A18)</f>
        <v>916</v>
      </c>
      <c r="C22" s="93" t="str">
        <f>IF('Student DATA Entry'!D18="","",'Student DATA Entry'!D18)</f>
        <v/>
      </c>
      <c r="D22" s="94" t="str">
        <f>IF('Student DATA Entry'!I18="","",'Student DATA Entry'!I18)</f>
        <v/>
      </c>
      <c r="E22" s="95" t="str">
        <f>IF('Student DATA Entry'!E18="","",'Student DATA Entry'!E18)</f>
        <v/>
      </c>
      <c r="F22" s="95" t="str">
        <f>IF('Student DATA Entry'!F18="","",'Student DATA Entry'!F18)</f>
        <v/>
      </c>
      <c r="G22" s="95" t="str">
        <f>IF('Student DATA Entry'!G18="","",'Student DATA Entry'!G18)</f>
        <v/>
      </c>
      <c r="H22" s="93" t="str">
        <f>IF('Student DATA Entry'!J18="","",'Student DATA Entry'!J18)</f>
        <v/>
      </c>
      <c r="I22" s="97" t="str">
        <f>IF(AND('Student DATA Entry'!H18=""),"",IF(AND('Student DATA Entry'!H18="Boy"),"M","F"))</f>
        <v/>
      </c>
      <c r="J22" s="16"/>
      <c r="K22" s="17"/>
      <c r="L22" s="17"/>
      <c r="M22" s="18"/>
      <c r="N22" s="19"/>
      <c r="O22" s="16"/>
      <c r="P22" s="17"/>
      <c r="Q22" s="17"/>
      <c r="R22" s="18"/>
      <c r="S22" s="19"/>
      <c r="T22" s="16"/>
      <c r="U22" s="17"/>
      <c r="V22" s="17"/>
      <c r="W22" s="18"/>
      <c r="X22" s="19"/>
      <c r="Y22" s="16"/>
      <c r="Z22" s="17"/>
      <c r="AA22" s="17"/>
      <c r="AB22" s="18"/>
      <c r="AC22" s="19"/>
      <c r="AD22" s="16"/>
      <c r="AE22" s="17"/>
      <c r="AF22" s="17"/>
      <c r="AG22" s="18"/>
      <c r="AH22" s="19"/>
      <c r="AI22" s="16"/>
      <c r="AJ22" s="17"/>
      <c r="AK22" s="17"/>
      <c r="AL22" s="18"/>
      <c r="AM22" s="19"/>
      <c r="AN22" s="17"/>
      <c r="AO22" s="17"/>
      <c r="AP22" s="17"/>
      <c r="AQ22" s="106"/>
      <c r="AR22" s="295"/>
      <c r="AV22" s="286" t="str">
        <f>IF('Master sheet'!I23="","",'Master sheet'!I23)</f>
        <v/>
      </c>
    </row>
    <row r="23" spans="1:48" ht="21" thickBot="1">
      <c r="A23" s="105">
        <v>17</v>
      </c>
      <c r="B23" s="93">
        <f>IF('Student DATA Entry'!A19="","",'Student DATA Entry'!A19)</f>
        <v>917</v>
      </c>
      <c r="C23" s="93" t="str">
        <f>IF('Student DATA Entry'!D19="","",'Student DATA Entry'!D19)</f>
        <v/>
      </c>
      <c r="D23" s="94" t="str">
        <f>IF('Student DATA Entry'!I19="","",'Student DATA Entry'!I19)</f>
        <v/>
      </c>
      <c r="E23" s="95" t="str">
        <f>IF('Student DATA Entry'!E19="","",'Student DATA Entry'!E19)</f>
        <v/>
      </c>
      <c r="F23" s="95" t="str">
        <f>IF('Student DATA Entry'!F19="","",'Student DATA Entry'!F19)</f>
        <v/>
      </c>
      <c r="G23" s="95" t="str">
        <f>IF('Student DATA Entry'!G19="","",'Student DATA Entry'!G19)</f>
        <v/>
      </c>
      <c r="H23" s="93" t="str">
        <f>IF('Student DATA Entry'!J19="","",'Student DATA Entry'!J19)</f>
        <v/>
      </c>
      <c r="I23" s="97" t="str">
        <f>IF(AND('Student DATA Entry'!H19=""),"",IF(AND('Student DATA Entry'!H19="Boy"),"M","F"))</f>
        <v/>
      </c>
      <c r="J23" s="16"/>
      <c r="K23" s="17"/>
      <c r="L23" s="17"/>
      <c r="M23" s="18"/>
      <c r="N23" s="19"/>
      <c r="O23" s="16"/>
      <c r="P23" s="17"/>
      <c r="Q23" s="17"/>
      <c r="R23" s="18"/>
      <c r="S23" s="19"/>
      <c r="T23" s="16"/>
      <c r="U23" s="17"/>
      <c r="V23" s="17"/>
      <c r="W23" s="18"/>
      <c r="X23" s="19"/>
      <c r="Y23" s="16"/>
      <c r="Z23" s="17"/>
      <c r="AA23" s="17"/>
      <c r="AB23" s="18"/>
      <c r="AC23" s="19"/>
      <c r="AD23" s="16"/>
      <c r="AE23" s="17"/>
      <c r="AF23" s="17"/>
      <c r="AG23" s="18"/>
      <c r="AH23" s="19"/>
      <c r="AI23" s="16"/>
      <c r="AJ23" s="17"/>
      <c r="AK23" s="17"/>
      <c r="AL23" s="18"/>
      <c r="AM23" s="19"/>
      <c r="AN23" s="17"/>
      <c r="AO23" s="17"/>
      <c r="AP23" s="17"/>
      <c r="AQ23" s="106"/>
      <c r="AR23" s="295"/>
      <c r="AV23" s="286" t="str">
        <f>IF('Master sheet'!I24="","",'Master sheet'!I24)</f>
        <v/>
      </c>
    </row>
    <row r="24" spans="1:48" ht="21" thickBot="1">
      <c r="A24" s="105">
        <v>18</v>
      </c>
      <c r="B24" s="93">
        <f>IF('Student DATA Entry'!A20="","",'Student DATA Entry'!A20)</f>
        <v>918</v>
      </c>
      <c r="C24" s="93" t="str">
        <f>IF('Student DATA Entry'!D20="","",'Student DATA Entry'!D20)</f>
        <v/>
      </c>
      <c r="D24" s="94" t="str">
        <f>IF('Student DATA Entry'!I20="","",'Student DATA Entry'!I20)</f>
        <v/>
      </c>
      <c r="E24" s="95" t="str">
        <f>IF('Student DATA Entry'!E20="","",'Student DATA Entry'!E20)</f>
        <v/>
      </c>
      <c r="F24" s="95" t="str">
        <f>IF('Student DATA Entry'!F20="","",'Student DATA Entry'!F20)</f>
        <v/>
      </c>
      <c r="G24" s="95" t="str">
        <f>IF('Student DATA Entry'!G20="","",'Student DATA Entry'!G20)</f>
        <v/>
      </c>
      <c r="H24" s="93" t="str">
        <f>IF('Student DATA Entry'!J20="","",'Student DATA Entry'!J20)</f>
        <v/>
      </c>
      <c r="I24" s="97" t="str">
        <f>IF(AND('Student DATA Entry'!H20=""),"",IF(AND('Student DATA Entry'!H20="Boy"),"M","F"))</f>
        <v/>
      </c>
      <c r="J24" s="16"/>
      <c r="K24" s="17"/>
      <c r="L24" s="17"/>
      <c r="M24" s="18"/>
      <c r="N24" s="19"/>
      <c r="O24" s="16"/>
      <c r="P24" s="17"/>
      <c r="Q24" s="17"/>
      <c r="R24" s="18"/>
      <c r="S24" s="19"/>
      <c r="T24" s="16"/>
      <c r="U24" s="17"/>
      <c r="V24" s="17"/>
      <c r="W24" s="18"/>
      <c r="X24" s="19"/>
      <c r="Y24" s="16"/>
      <c r="Z24" s="17"/>
      <c r="AA24" s="17"/>
      <c r="AB24" s="18"/>
      <c r="AC24" s="19"/>
      <c r="AD24" s="16"/>
      <c r="AE24" s="17"/>
      <c r="AF24" s="17"/>
      <c r="AG24" s="18"/>
      <c r="AH24" s="19"/>
      <c r="AI24" s="16"/>
      <c r="AJ24" s="17"/>
      <c r="AK24" s="17"/>
      <c r="AL24" s="18"/>
      <c r="AM24" s="19"/>
      <c r="AN24" s="17"/>
      <c r="AO24" s="17"/>
      <c r="AP24" s="17"/>
      <c r="AQ24" s="106"/>
      <c r="AR24" s="295"/>
      <c r="AV24" s="286" t="str">
        <f>IF('Master sheet'!I25="","",'Master sheet'!I25)</f>
        <v/>
      </c>
    </row>
    <row r="25" spans="1:48" ht="21" thickBot="1">
      <c r="A25" s="105">
        <v>19</v>
      </c>
      <c r="B25" s="93">
        <f>IF('Student DATA Entry'!A21="","",'Student DATA Entry'!A21)</f>
        <v>919</v>
      </c>
      <c r="C25" s="93" t="str">
        <f>IF('Student DATA Entry'!D21="","",'Student DATA Entry'!D21)</f>
        <v/>
      </c>
      <c r="D25" s="94" t="str">
        <f>IF('Student DATA Entry'!I21="","",'Student DATA Entry'!I21)</f>
        <v/>
      </c>
      <c r="E25" s="95" t="str">
        <f>IF('Student DATA Entry'!E21="","",'Student DATA Entry'!E21)</f>
        <v/>
      </c>
      <c r="F25" s="95" t="str">
        <f>IF('Student DATA Entry'!F21="","",'Student DATA Entry'!F21)</f>
        <v/>
      </c>
      <c r="G25" s="95" t="str">
        <f>IF('Student DATA Entry'!G21="","",'Student DATA Entry'!G21)</f>
        <v/>
      </c>
      <c r="H25" s="93" t="str">
        <f>IF('Student DATA Entry'!J21="","",'Student DATA Entry'!J21)</f>
        <v/>
      </c>
      <c r="I25" s="97" t="str">
        <f>IF(AND('Student DATA Entry'!H21=""),"",IF(AND('Student DATA Entry'!H21="Boy"),"M","F"))</f>
        <v/>
      </c>
      <c r="J25" s="16"/>
      <c r="K25" s="17"/>
      <c r="L25" s="17"/>
      <c r="M25" s="18"/>
      <c r="N25" s="19"/>
      <c r="O25" s="16"/>
      <c r="P25" s="17"/>
      <c r="Q25" s="17"/>
      <c r="R25" s="18"/>
      <c r="S25" s="19"/>
      <c r="T25" s="16"/>
      <c r="U25" s="17"/>
      <c r="V25" s="17"/>
      <c r="W25" s="18"/>
      <c r="X25" s="19"/>
      <c r="Y25" s="16"/>
      <c r="Z25" s="17"/>
      <c r="AA25" s="17"/>
      <c r="AB25" s="18"/>
      <c r="AC25" s="19"/>
      <c r="AD25" s="16"/>
      <c r="AE25" s="17"/>
      <c r="AF25" s="17"/>
      <c r="AG25" s="18"/>
      <c r="AH25" s="19"/>
      <c r="AI25" s="16"/>
      <c r="AJ25" s="17"/>
      <c r="AK25" s="17"/>
      <c r="AL25" s="18"/>
      <c r="AM25" s="19"/>
      <c r="AN25" s="17"/>
      <c r="AO25" s="17"/>
      <c r="AP25" s="17"/>
      <c r="AQ25" s="106"/>
      <c r="AR25" s="295"/>
      <c r="AV25" s="286" t="str">
        <f>IF('Master sheet'!I26="","",'Master sheet'!I26)</f>
        <v/>
      </c>
    </row>
    <row r="26" spans="1:48" ht="21" thickBot="1">
      <c r="A26" s="105">
        <v>20</v>
      </c>
      <c r="B26" s="93">
        <f>IF('Student DATA Entry'!A22="","",'Student DATA Entry'!A22)</f>
        <v>920</v>
      </c>
      <c r="C26" s="93" t="str">
        <f>IF('Student DATA Entry'!D22="","",'Student DATA Entry'!D22)</f>
        <v/>
      </c>
      <c r="D26" s="94" t="str">
        <f>IF('Student DATA Entry'!I22="","",'Student DATA Entry'!I22)</f>
        <v/>
      </c>
      <c r="E26" s="95" t="str">
        <f>IF('Student DATA Entry'!E22="","",'Student DATA Entry'!E22)</f>
        <v/>
      </c>
      <c r="F26" s="95" t="str">
        <f>IF('Student DATA Entry'!F22="","",'Student DATA Entry'!F22)</f>
        <v/>
      </c>
      <c r="G26" s="95" t="str">
        <f>IF('Student DATA Entry'!G22="","",'Student DATA Entry'!G22)</f>
        <v/>
      </c>
      <c r="H26" s="93" t="str">
        <f>IF('Student DATA Entry'!J22="","",'Student DATA Entry'!J22)</f>
        <v/>
      </c>
      <c r="I26" s="97" t="str">
        <f>IF(AND('Student DATA Entry'!H22=""),"",IF(AND('Student DATA Entry'!H22="Boy"),"M","F"))</f>
        <v/>
      </c>
      <c r="J26" s="16"/>
      <c r="K26" s="17"/>
      <c r="L26" s="17"/>
      <c r="M26" s="18"/>
      <c r="N26" s="19"/>
      <c r="O26" s="16"/>
      <c r="P26" s="17"/>
      <c r="Q26" s="17"/>
      <c r="R26" s="18"/>
      <c r="S26" s="19"/>
      <c r="T26" s="16"/>
      <c r="U26" s="17"/>
      <c r="V26" s="17"/>
      <c r="W26" s="18"/>
      <c r="X26" s="19"/>
      <c r="Y26" s="16"/>
      <c r="Z26" s="17"/>
      <c r="AA26" s="17"/>
      <c r="AB26" s="18"/>
      <c r="AC26" s="19"/>
      <c r="AD26" s="16"/>
      <c r="AE26" s="17"/>
      <c r="AF26" s="17"/>
      <c r="AG26" s="18"/>
      <c r="AH26" s="19"/>
      <c r="AI26" s="16"/>
      <c r="AJ26" s="17"/>
      <c r="AK26" s="17"/>
      <c r="AL26" s="18"/>
      <c r="AM26" s="19"/>
      <c r="AN26" s="17"/>
      <c r="AO26" s="17"/>
      <c r="AP26" s="17"/>
      <c r="AQ26" s="106"/>
      <c r="AR26" s="295"/>
      <c r="AV26" s="286" t="str">
        <f>IF('Master sheet'!I27="","",'Master sheet'!I27)</f>
        <v/>
      </c>
    </row>
    <row r="27" spans="1:48" ht="21" thickBot="1">
      <c r="A27" s="105">
        <v>21</v>
      </c>
      <c r="B27" s="93">
        <f>IF('Student DATA Entry'!A23="","",'Student DATA Entry'!A23)</f>
        <v>921</v>
      </c>
      <c r="C27" s="93" t="str">
        <f>IF('Student DATA Entry'!D23="","",'Student DATA Entry'!D23)</f>
        <v/>
      </c>
      <c r="D27" s="94" t="str">
        <f>IF('Student DATA Entry'!I23="","",'Student DATA Entry'!I23)</f>
        <v/>
      </c>
      <c r="E27" s="95" t="str">
        <f>IF('Student DATA Entry'!E23="","",'Student DATA Entry'!E23)</f>
        <v/>
      </c>
      <c r="F27" s="95" t="str">
        <f>IF('Student DATA Entry'!F23="","",'Student DATA Entry'!F23)</f>
        <v/>
      </c>
      <c r="G27" s="95" t="str">
        <f>IF('Student DATA Entry'!G23="","",'Student DATA Entry'!G23)</f>
        <v/>
      </c>
      <c r="H27" s="93" t="str">
        <f>IF('Student DATA Entry'!J23="","",'Student DATA Entry'!J23)</f>
        <v/>
      </c>
      <c r="I27" s="97" t="str">
        <f>IF(AND('Student DATA Entry'!H23=""),"",IF(AND('Student DATA Entry'!H23="Boy"),"M","F"))</f>
        <v/>
      </c>
      <c r="J27" s="16"/>
      <c r="K27" s="17"/>
      <c r="L27" s="17"/>
      <c r="M27" s="18"/>
      <c r="N27" s="19"/>
      <c r="O27" s="16"/>
      <c r="P27" s="17"/>
      <c r="Q27" s="17"/>
      <c r="R27" s="18"/>
      <c r="S27" s="19"/>
      <c r="T27" s="16"/>
      <c r="U27" s="17"/>
      <c r="V27" s="17"/>
      <c r="W27" s="18"/>
      <c r="X27" s="19"/>
      <c r="Y27" s="16"/>
      <c r="Z27" s="17"/>
      <c r="AA27" s="17"/>
      <c r="AB27" s="18"/>
      <c r="AC27" s="19"/>
      <c r="AD27" s="16"/>
      <c r="AE27" s="17"/>
      <c r="AF27" s="17"/>
      <c r="AG27" s="18"/>
      <c r="AH27" s="19"/>
      <c r="AI27" s="16"/>
      <c r="AJ27" s="17"/>
      <c r="AK27" s="17"/>
      <c r="AL27" s="18"/>
      <c r="AM27" s="19"/>
      <c r="AN27" s="17"/>
      <c r="AO27" s="17"/>
      <c r="AP27" s="17"/>
      <c r="AQ27" s="106"/>
      <c r="AR27" s="295"/>
      <c r="AV27" s="286" t="str">
        <f>IF('Master sheet'!I28="","",'Master sheet'!I28)</f>
        <v/>
      </c>
    </row>
    <row r="28" spans="1:48" ht="21" thickBot="1">
      <c r="A28" s="105">
        <v>22</v>
      </c>
      <c r="B28" s="93">
        <f>IF('Student DATA Entry'!A24="","",'Student DATA Entry'!A24)</f>
        <v>922</v>
      </c>
      <c r="C28" s="93" t="str">
        <f>IF('Student DATA Entry'!D24="","",'Student DATA Entry'!D24)</f>
        <v/>
      </c>
      <c r="D28" s="94" t="str">
        <f>IF('Student DATA Entry'!I24="","",'Student DATA Entry'!I24)</f>
        <v/>
      </c>
      <c r="E28" s="95" t="str">
        <f>IF('Student DATA Entry'!E24="","",'Student DATA Entry'!E24)</f>
        <v/>
      </c>
      <c r="F28" s="95" t="str">
        <f>IF('Student DATA Entry'!F24="","",'Student DATA Entry'!F24)</f>
        <v/>
      </c>
      <c r="G28" s="95" t="str">
        <f>IF('Student DATA Entry'!G24="","",'Student DATA Entry'!G24)</f>
        <v/>
      </c>
      <c r="H28" s="93" t="str">
        <f>IF('Student DATA Entry'!J24="","",'Student DATA Entry'!J24)</f>
        <v/>
      </c>
      <c r="I28" s="97" t="str">
        <f>IF(AND('Student DATA Entry'!H24=""),"",IF(AND('Student DATA Entry'!H24="Boy"),"M","F"))</f>
        <v/>
      </c>
      <c r="J28" s="16"/>
      <c r="K28" s="17"/>
      <c r="L28" s="17"/>
      <c r="M28" s="18"/>
      <c r="N28" s="19"/>
      <c r="O28" s="16"/>
      <c r="P28" s="17"/>
      <c r="Q28" s="17"/>
      <c r="R28" s="18"/>
      <c r="S28" s="19"/>
      <c r="T28" s="16"/>
      <c r="U28" s="17"/>
      <c r="V28" s="17"/>
      <c r="W28" s="18"/>
      <c r="X28" s="19"/>
      <c r="Y28" s="16"/>
      <c r="Z28" s="17"/>
      <c r="AA28" s="17"/>
      <c r="AB28" s="18"/>
      <c r="AC28" s="19"/>
      <c r="AD28" s="16"/>
      <c r="AE28" s="17"/>
      <c r="AF28" s="17"/>
      <c r="AG28" s="18"/>
      <c r="AH28" s="19"/>
      <c r="AI28" s="16"/>
      <c r="AJ28" s="17"/>
      <c r="AK28" s="17"/>
      <c r="AL28" s="18"/>
      <c r="AM28" s="19"/>
      <c r="AN28" s="17"/>
      <c r="AO28" s="17"/>
      <c r="AP28" s="17"/>
      <c r="AQ28" s="106"/>
      <c r="AR28" s="295"/>
      <c r="AV28" s="286" t="str">
        <f>IF('Master sheet'!I29="","",'Master sheet'!I29)</f>
        <v/>
      </c>
    </row>
    <row r="29" spans="1:48" ht="21" thickBot="1">
      <c r="A29" s="105">
        <v>23</v>
      </c>
      <c r="B29" s="93">
        <f>IF('Student DATA Entry'!A25="","",'Student DATA Entry'!A25)</f>
        <v>923</v>
      </c>
      <c r="C29" s="93" t="str">
        <f>IF('Student DATA Entry'!D25="","",'Student DATA Entry'!D25)</f>
        <v/>
      </c>
      <c r="D29" s="94" t="str">
        <f>IF('Student DATA Entry'!I25="","",'Student DATA Entry'!I25)</f>
        <v/>
      </c>
      <c r="E29" s="95" t="str">
        <f>IF('Student DATA Entry'!E25="","",'Student DATA Entry'!E25)</f>
        <v/>
      </c>
      <c r="F29" s="95" t="str">
        <f>IF('Student DATA Entry'!F25="","",'Student DATA Entry'!F25)</f>
        <v/>
      </c>
      <c r="G29" s="95" t="str">
        <f>IF('Student DATA Entry'!G25="","",'Student DATA Entry'!G25)</f>
        <v/>
      </c>
      <c r="H29" s="93" t="str">
        <f>IF('Student DATA Entry'!J25="","",'Student DATA Entry'!J25)</f>
        <v/>
      </c>
      <c r="I29" s="97" t="str">
        <f>IF(AND('Student DATA Entry'!H25=""),"",IF(AND('Student DATA Entry'!H25="Boy"),"M","F"))</f>
        <v/>
      </c>
      <c r="J29" s="16"/>
      <c r="K29" s="17"/>
      <c r="L29" s="17"/>
      <c r="M29" s="18"/>
      <c r="N29" s="19"/>
      <c r="O29" s="16"/>
      <c r="P29" s="17"/>
      <c r="Q29" s="17"/>
      <c r="R29" s="18"/>
      <c r="S29" s="19"/>
      <c r="T29" s="16"/>
      <c r="U29" s="17"/>
      <c r="V29" s="17"/>
      <c r="W29" s="18"/>
      <c r="X29" s="19"/>
      <c r="Y29" s="16"/>
      <c r="Z29" s="17"/>
      <c r="AA29" s="17"/>
      <c r="AB29" s="18"/>
      <c r="AC29" s="19"/>
      <c r="AD29" s="16"/>
      <c r="AE29" s="17"/>
      <c r="AF29" s="17"/>
      <c r="AG29" s="18"/>
      <c r="AH29" s="19"/>
      <c r="AI29" s="16"/>
      <c r="AJ29" s="17"/>
      <c r="AK29" s="17"/>
      <c r="AL29" s="18"/>
      <c r="AM29" s="19"/>
      <c r="AN29" s="17"/>
      <c r="AO29" s="17"/>
      <c r="AP29" s="17"/>
      <c r="AQ29" s="106"/>
      <c r="AR29" s="295"/>
      <c r="AV29" s="286" t="str">
        <f>IF('Master sheet'!I30="","",'Master sheet'!I30)</f>
        <v/>
      </c>
    </row>
    <row r="30" spans="1:48" ht="21" thickBot="1">
      <c r="A30" s="105">
        <v>24</v>
      </c>
      <c r="B30" s="93">
        <f>IF('Student DATA Entry'!A26="","",'Student DATA Entry'!A26)</f>
        <v>924</v>
      </c>
      <c r="C30" s="93" t="str">
        <f>IF('Student DATA Entry'!D26="","",'Student DATA Entry'!D26)</f>
        <v/>
      </c>
      <c r="D30" s="94" t="str">
        <f>IF('Student DATA Entry'!I26="","",'Student DATA Entry'!I26)</f>
        <v/>
      </c>
      <c r="E30" s="95" t="str">
        <f>IF('Student DATA Entry'!E26="","",'Student DATA Entry'!E26)</f>
        <v/>
      </c>
      <c r="F30" s="95" t="str">
        <f>IF('Student DATA Entry'!F26="","",'Student DATA Entry'!F26)</f>
        <v/>
      </c>
      <c r="G30" s="95" t="str">
        <f>IF('Student DATA Entry'!G26="","",'Student DATA Entry'!G26)</f>
        <v/>
      </c>
      <c r="H30" s="93" t="str">
        <f>IF('Student DATA Entry'!J26="","",'Student DATA Entry'!J26)</f>
        <v/>
      </c>
      <c r="I30" s="97" t="str">
        <f>IF(AND('Student DATA Entry'!H26=""),"",IF(AND('Student DATA Entry'!H26="Boy"),"M","F"))</f>
        <v/>
      </c>
      <c r="J30" s="16"/>
      <c r="K30" s="17"/>
      <c r="L30" s="17"/>
      <c r="M30" s="18"/>
      <c r="N30" s="19"/>
      <c r="O30" s="16"/>
      <c r="P30" s="17"/>
      <c r="Q30" s="17"/>
      <c r="R30" s="18"/>
      <c r="S30" s="19"/>
      <c r="T30" s="16"/>
      <c r="U30" s="17"/>
      <c r="V30" s="17"/>
      <c r="W30" s="18"/>
      <c r="X30" s="19"/>
      <c r="Y30" s="16"/>
      <c r="Z30" s="17"/>
      <c r="AA30" s="17"/>
      <c r="AB30" s="18"/>
      <c r="AC30" s="19"/>
      <c r="AD30" s="16"/>
      <c r="AE30" s="17"/>
      <c r="AF30" s="17"/>
      <c r="AG30" s="18"/>
      <c r="AH30" s="19"/>
      <c r="AI30" s="16"/>
      <c r="AJ30" s="17"/>
      <c r="AK30" s="17"/>
      <c r="AL30" s="18"/>
      <c r="AM30" s="19"/>
      <c r="AN30" s="17"/>
      <c r="AO30" s="17"/>
      <c r="AP30" s="17"/>
      <c r="AQ30" s="106"/>
      <c r="AR30" s="295"/>
      <c r="AV30" s="286" t="str">
        <f>IF('Master sheet'!I31="","",'Master sheet'!I31)</f>
        <v/>
      </c>
    </row>
    <row r="31" spans="1:48" ht="21" thickBot="1">
      <c r="A31" s="105">
        <v>25</v>
      </c>
      <c r="B31" s="93">
        <f>IF('Student DATA Entry'!A27="","",'Student DATA Entry'!A27)</f>
        <v>925</v>
      </c>
      <c r="C31" s="93" t="str">
        <f>IF('Student DATA Entry'!D27="","",'Student DATA Entry'!D27)</f>
        <v/>
      </c>
      <c r="D31" s="94" t="str">
        <f>IF('Student DATA Entry'!I27="","",'Student DATA Entry'!I27)</f>
        <v/>
      </c>
      <c r="E31" s="95" t="str">
        <f>IF('Student DATA Entry'!E27="","",'Student DATA Entry'!E27)</f>
        <v/>
      </c>
      <c r="F31" s="95" t="str">
        <f>IF('Student DATA Entry'!F27="","",'Student DATA Entry'!F27)</f>
        <v/>
      </c>
      <c r="G31" s="95" t="str">
        <f>IF('Student DATA Entry'!G27="","",'Student DATA Entry'!G27)</f>
        <v/>
      </c>
      <c r="H31" s="93" t="str">
        <f>IF('Student DATA Entry'!J27="","",'Student DATA Entry'!J27)</f>
        <v/>
      </c>
      <c r="I31" s="97" t="str">
        <f>IF(AND('Student DATA Entry'!H27=""),"",IF(AND('Student DATA Entry'!H27="Boy"),"M","F"))</f>
        <v/>
      </c>
      <c r="J31" s="16"/>
      <c r="K31" s="17"/>
      <c r="L31" s="17"/>
      <c r="M31" s="18"/>
      <c r="N31" s="19"/>
      <c r="O31" s="16"/>
      <c r="P31" s="17"/>
      <c r="Q31" s="17"/>
      <c r="R31" s="18"/>
      <c r="S31" s="19"/>
      <c r="T31" s="16"/>
      <c r="U31" s="17"/>
      <c r="V31" s="17"/>
      <c r="W31" s="18"/>
      <c r="X31" s="19"/>
      <c r="Y31" s="16"/>
      <c r="Z31" s="17"/>
      <c r="AA31" s="17"/>
      <c r="AB31" s="18"/>
      <c r="AC31" s="19"/>
      <c r="AD31" s="16"/>
      <c r="AE31" s="17"/>
      <c r="AF31" s="17"/>
      <c r="AG31" s="18"/>
      <c r="AH31" s="19"/>
      <c r="AI31" s="16"/>
      <c r="AJ31" s="17"/>
      <c r="AK31" s="17"/>
      <c r="AL31" s="18"/>
      <c r="AM31" s="19"/>
      <c r="AN31" s="17"/>
      <c r="AO31" s="17"/>
      <c r="AP31" s="17"/>
      <c r="AQ31" s="106"/>
      <c r="AR31" s="295"/>
      <c r="AV31" s="286" t="str">
        <f>IF('Master sheet'!I32="","",'Master sheet'!I32)</f>
        <v/>
      </c>
    </row>
    <row r="32" spans="1:48" ht="21" thickBot="1">
      <c r="A32" s="105">
        <v>26</v>
      </c>
      <c r="B32" s="93">
        <f>IF('Student DATA Entry'!A28="","",'Student DATA Entry'!A28)</f>
        <v>926</v>
      </c>
      <c r="C32" s="93" t="str">
        <f>IF('Student DATA Entry'!D28="","",'Student DATA Entry'!D28)</f>
        <v/>
      </c>
      <c r="D32" s="94" t="str">
        <f>IF('Student DATA Entry'!I28="","",'Student DATA Entry'!I28)</f>
        <v/>
      </c>
      <c r="E32" s="95" t="str">
        <f>IF('Student DATA Entry'!E28="","",'Student DATA Entry'!E28)</f>
        <v/>
      </c>
      <c r="F32" s="95" t="str">
        <f>IF('Student DATA Entry'!F28="","",'Student DATA Entry'!F28)</f>
        <v/>
      </c>
      <c r="G32" s="95" t="str">
        <f>IF('Student DATA Entry'!G28="","",'Student DATA Entry'!G28)</f>
        <v/>
      </c>
      <c r="H32" s="93" t="str">
        <f>IF('Student DATA Entry'!J28="","",'Student DATA Entry'!J28)</f>
        <v/>
      </c>
      <c r="I32" s="97" t="str">
        <f>IF(AND('Student DATA Entry'!H28=""),"",IF(AND('Student DATA Entry'!H28="Boy"),"M","F"))</f>
        <v/>
      </c>
      <c r="J32" s="16"/>
      <c r="K32" s="17"/>
      <c r="L32" s="17"/>
      <c r="M32" s="18"/>
      <c r="N32" s="19"/>
      <c r="O32" s="16"/>
      <c r="P32" s="17"/>
      <c r="Q32" s="17"/>
      <c r="R32" s="18"/>
      <c r="S32" s="19"/>
      <c r="T32" s="16"/>
      <c r="U32" s="17"/>
      <c r="V32" s="17"/>
      <c r="W32" s="18"/>
      <c r="X32" s="19"/>
      <c r="Y32" s="16"/>
      <c r="Z32" s="17"/>
      <c r="AA32" s="17"/>
      <c r="AB32" s="18"/>
      <c r="AC32" s="19"/>
      <c r="AD32" s="16"/>
      <c r="AE32" s="17"/>
      <c r="AF32" s="17"/>
      <c r="AG32" s="18"/>
      <c r="AH32" s="19"/>
      <c r="AI32" s="16"/>
      <c r="AJ32" s="17"/>
      <c r="AK32" s="17"/>
      <c r="AL32" s="18"/>
      <c r="AM32" s="19"/>
      <c r="AN32" s="17"/>
      <c r="AO32" s="17"/>
      <c r="AP32" s="17"/>
      <c r="AQ32" s="106"/>
      <c r="AR32" s="295"/>
      <c r="AV32" s="286" t="str">
        <f>IF('Master sheet'!I33="","",'Master sheet'!I33)</f>
        <v/>
      </c>
    </row>
    <row r="33" spans="1:48" ht="21" thickBot="1">
      <c r="A33" s="105">
        <v>27</v>
      </c>
      <c r="B33" s="93">
        <f>IF('Student DATA Entry'!A29="","",'Student DATA Entry'!A29)</f>
        <v>927</v>
      </c>
      <c r="C33" s="93" t="str">
        <f>IF('Student DATA Entry'!D29="","",'Student DATA Entry'!D29)</f>
        <v/>
      </c>
      <c r="D33" s="94" t="str">
        <f>IF('Student DATA Entry'!I29="","",'Student DATA Entry'!I29)</f>
        <v/>
      </c>
      <c r="E33" s="95" t="str">
        <f>IF('Student DATA Entry'!E29="","",'Student DATA Entry'!E29)</f>
        <v/>
      </c>
      <c r="F33" s="95" t="str">
        <f>IF('Student DATA Entry'!F29="","",'Student DATA Entry'!F29)</f>
        <v/>
      </c>
      <c r="G33" s="95" t="str">
        <f>IF('Student DATA Entry'!G29="","",'Student DATA Entry'!G29)</f>
        <v/>
      </c>
      <c r="H33" s="93" t="str">
        <f>IF('Student DATA Entry'!J29="","",'Student DATA Entry'!J29)</f>
        <v/>
      </c>
      <c r="I33" s="97" t="str">
        <f>IF(AND('Student DATA Entry'!H29=""),"",IF(AND('Student DATA Entry'!H29="Boy"),"M","F"))</f>
        <v/>
      </c>
      <c r="J33" s="16"/>
      <c r="K33" s="17"/>
      <c r="L33" s="17"/>
      <c r="M33" s="18"/>
      <c r="N33" s="19"/>
      <c r="O33" s="16"/>
      <c r="P33" s="17"/>
      <c r="Q33" s="17"/>
      <c r="R33" s="18"/>
      <c r="S33" s="19"/>
      <c r="T33" s="16"/>
      <c r="U33" s="17"/>
      <c r="V33" s="17"/>
      <c r="W33" s="18"/>
      <c r="X33" s="19"/>
      <c r="Y33" s="16"/>
      <c r="Z33" s="17"/>
      <c r="AA33" s="17"/>
      <c r="AB33" s="18"/>
      <c r="AC33" s="19"/>
      <c r="AD33" s="16"/>
      <c r="AE33" s="17"/>
      <c r="AF33" s="17"/>
      <c r="AG33" s="18"/>
      <c r="AH33" s="19"/>
      <c r="AI33" s="16"/>
      <c r="AJ33" s="17"/>
      <c r="AK33" s="17"/>
      <c r="AL33" s="18"/>
      <c r="AM33" s="19"/>
      <c r="AN33" s="17"/>
      <c r="AO33" s="17"/>
      <c r="AP33" s="17"/>
      <c r="AQ33" s="106"/>
      <c r="AR33" s="295"/>
      <c r="AV33" s="286" t="str">
        <f>IF('Master sheet'!I34="","",'Master sheet'!I34)</f>
        <v/>
      </c>
    </row>
    <row r="34" spans="1:48" ht="21" thickBot="1">
      <c r="A34" s="105">
        <v>28</v>
      </c>
      <c r="B34" s="93">
        <f>IF('Student DATA Entry'!A30="","",'Student DATA Entry'!A30)</f>
        <v>928</v>
      </c>
      <c r="C34" s="93" t="str">
        <f>IF('Student DATA Entry'!D30="","",'Student DATA Entry'!D30)</f>
        <v/>
      </c>
      <c r="D34" s="94" t="str">
        <f>IF('Student DATA Entry'!I30="","",'Student DATA Entry'!I30)</f>
        <v/>
      </c>
      <c r="E34" s="95" t="str">
        <f>IF('Student DATA Entry'!E30="","",'Student DATA Entry'!E30)</f>
        <v/>
      </c>
      <c r="F34" s="95" t="str">
        <f>IF('Student DATA Entry'!F30="","",'Student DATA Entry'!F30)</f>
        <v/>
      </c>
      <c r="G34" s="95" t="str">
        <f>IF('Student DATA Entry'!G30="","",'Student DATA Entry'!G30)</f>
        <v/>
      </c>
      <c r="H34" s="93" t="str">
        <f>IF('Student DATA Entry'!J30="","",'Student DATA Entry'!J30)</f>
        <v/>
      </c>
      <c r="I34" s="97" t="str">
        <f>IF(AND('Student DATA Entry'!H30=""),"",IF(AND('Student DATA Entry'!H30="Boy"),"M","F"))</f>
        <v/>
      </c>
      <c r="J34" s="16"/>
      <c r="K34" s="17"/>
      <c r="L34" s="17"/>
      <c r="M34" s="18"/>
      <c r="N34" s="19"/>
      <c r="O34" s="16"/>
      <c r="P34" s="17"/>
      <c r="Q34" s="17"/>
      <c r="R34" s="18"/>
      <c r="S34" s="19"/>
      <c r="T34" s="16"/>
      <c r="U34" s="17"/>
      <c r="V34" s="17"/>
      <c r="W34" s="18"/>
      <c r="X34" s="19"/>
      <c r="Y34" s="16"/>
      <c r="Z34" s="17"/>
      <c r="AA34" s="17"/>
      <c r="AB34" s="18"/>
      <c r="AC34" s="19"/>
      <c r="AD34" s="16"/>
      <c r="AE34" s="17"/>
      <c r="AF34" s="17"/>
      <c r="AG34" s="18"/>
      <c r="AH34" s="19"/>
      <c r="AI34" s="16"/>
      <c r="AJ34" s="17"/>
      <c r="AK34" s="17"/>
      <c r="AL34" s="18"/>
      <c r="AM34" s="19"/>
      <c r="AN34" s="17"/>
      <c r="AO34" s="17"/>
      <c r="AP34" s="17"/>
      <c r="AQ34" s="106"/>
      <c r="AR34" s="295"/>
      <c r="AV34" s="286" t="str">
        <f>IF('Master sheet'!I35="","",'Master sheet'!I35)</f>
        <v/>
      </c>
    </row>
    <row r="35" spans="1:48" ht="21" thickBot="1">
      <c r="A35" s="105">
        <v>29</v>
      </c>
      <c r="B35" s="93">
        <f>IF('Student DATA Entry'!A31="","",'Student DATA Entry'!A31)</f>
        <v>929</v>
      </c>
      <c r="C35" s="93" t="str">
        <f>IF('Student DATA Entry'!D31="","",'Student DATA Entry'!D31)</f>
        <v/>
      </c>
      <c r="D35" s="94" t="str">
        <f>IF('Student DATA Entry'!I31="","",'Student DATA Entry'!I31)</f>
        <v/>
      </c>
      <c r="E35" s="95" t="str">
        <f>IF('Student DATA Entry'!E31="","",'Student DATA Entry'!E31)</f>
        <v/>
      </c>
      <c r="F35" s="95" t="str">
        <f>IF('Student DATA Entry'!F31="","",'Student DATA Entry'!F31)</f>
        <v/>
      </c>
      <c r="G35" s="95" t="str">
        <f>IF('Student DATA Entry'!G31="","",'Student DATA Entry'!G31)</f>
        <v/>
      </c>
      <c r="H35" s="93" t="str">
        <f>IF('Student DATA Entry'!J31="","",'Student DATA Entry'!J31)</f>
        <v/>
      </c>
      <c r="I35" s="97" t="str">
        <f>IF(AND('Student DATA Entry'!H31=""),"",IF(AND('Student DATA Entry'!H31="Boy"),"M","F"))</f>
        <v/>
      </c>
      <c r="J35" s="16"/>
      <c r="K35" s="17"/>
      <c r="L35" s="17"/>
      <c r="M35" s="18"/>
      <c r="N35" s="19"/>
      <c r="O35" s="16"/>
      <c r="P35" s="17"/>
      <c r="Q35" s="17"/>
      <c r="R35" s="18"/>
      <c r="S35" s="19"/>
      <c r="T35" s="16"/>
      <c r="U35" s="17"/>
      <c r="V35" s="17"/>
      <c r="W35" s="18"/>
      <c r="X35" s="19"/>
      <c r="Y35" s="16"/>
      <c r="Z35" s="17"/>
      <c r="AA35" s="17"/>
      <c r="AB35" s="18"/>
      <c r="AC35" s="19"/>
      <c r="AD35" s="16"/>
      <c r="AE35" s="17"/>
      <c r="AF35" s="17"/>
      <c r="AG35" s="18"/>
      <c r="AH35" s="19"/>
      <c r="AI35" s="16"/>
      <c r="AJ35" s="17"/>
      <c r="AK35" s="17"/>
      <c r="AL35" s="18"/>
      <c r="AM35" s="19"/>
      <c r="AN35" s="17"/>
      <c r="AO35" s="17"/>
      <c r="AP35" s="17"/>
      <c r="AQ35" s="106"/>
      <c r="AR35" s="295"/>
      <c r="AV35" s="286" t="str">
        <f>IF('Master sheet'!I36="","",'Master sheet'!I36)</f>
        <v/>
      </c>
    </row>
    <row r="36" spans="1:48" ht="21" thickBot="1">
      <c r="A36" s="105">
        <v>30</v>
      </c>
      <c r="B36" s="93">
        <f>IF('Student DATA Entry'!A32="","",'Student DATA Entry'!A32)</f>
        <v>930</v>
      </c>
      <c r="C36" s="93" t="str">
        <f>IF('Student DATA Entry'!D32="","",'Student DATA Entry'!D32)</f>
        <v/>
      </c>
      <c r="D36" s="94" t="str">
        <f>IF('Student DATA Entry'!I32="","",'Student DATA Entry'!I32)</f>
        <v/>
      </c>
      <c r="E36" s="95" t="str">
        <f>IF('Student DATA Entry'!E32="","",'Student DATA Entry'!E32)</f>
        <v/>
      </c>
      <c r="F36" s="95" t="str">
        <f>IF('Student DATA Entry'!F32="","",'Student DATA Entry'!F32)</f>
        <v/>
      </c>
      <c r="G36" s="95" t="str">
        <f>IF('Student DATA Entry'!G32="","",'Student DATA Entry'!G32)</f>
        <v/>
      </c>
      <c r="H36" s="93" t="str">
        <f>IF('Student DATA Entry'!J32="","",'Student DATA Entry'!J32)</f>
        <v/>
      </c>
      <c r="I36" s="97" t="str">
        <f>IF(AND('Student DATA Entry'!H32=""),"",IF(AND('Student DATA Entry'!H32="Boy"),"M","F"))</f>
        <v/>
      </c>
      <c r="J36" s="16"/>
      <c r="K36" s="17"/>
      <c r="L36" s="17"/>
      <c r="M36" s="18"/>
      <c r="N36" s="19"/>
      <c r="O36" s="16"/>
      <c r="P36" s="17"/>
      <c r="Q36" s="17"/>
      <c r="R36" s="18"/>
      <c r="S36" s="19"/>
      <c r="T36" s="16"/>
      <c r="U36" s="17"/>
      <c r="V36" s="17"/>
      <c r="W36" s="18"/>
      <c r="X36" s="19"/>
      <c r="Y36" s="16"/>
      <c r="Z36" s="17"/>
      <c r="AA36" s="17"/>
      <c r="AB36" s="18"/>
      <c r="AC36" s="19"/>
      <c r="AD36" s="16"/>
      <c r="AE36" s="17"/>
      <c r="AF36" s="17"/>
      <c r="AG36" s="18"/>
      <c r="AH36" s="19"/>
      <c r="AI36" s="16"/>
      <c r="AJ36" s="17"/>
      <c r="AK36" s="17"/>
      <c r="AL36" s="18"/>
      <c r="AM36" s="19"/>
      <c r="AN36" s="17"/>
      <c r="AO36" s="17"/>
      <c r="AP36" s="17"/>
      <c r="AQ36" s="106"/>
      <c r="AR36" s="295"/>
      <c r="AV36" s="286" t="str">
        <f>IF('Master sheet'!I37="","",'Master sheet'!I37)</f>
        <v/>
      </c>
    </row>
    <row r="37" spans="1:48" ht="21" thickBot="1">
      <c r="A37" s="105">
        <v>31</v>
      </c>
      <c r="B37" s="93">
        <f>IF('Student DATA Entry'!A33="","",'Student DATA Entry'!A33)</f>
        <v>931</v>
      </c>
      <c r="C37" s="93" t="str">
        <f>IF('Student DATA Entry'!D33="","",'Student DATA Entry'!D33)</f>
        <v/>
      </c>
      <c r="D37" s="94" t="str">
        <f>IF('Student DATA Entry'!I33="","",'Student DATA Entry'!I33)</f>
        <v/>
      </c>
      <c r="E37" s="95" t="str">
        <f>IF('Student DATA Entry'!E33="","",'Student DATA Entry'!E33)</f>
        <v/>
      </c>
      <c r="F37" s="95" t="str">
        <f>IF('Student DATA Entry'!F33="","",'Student DATA Entry'!F33)</f>
        <v/>
      </c>
      <c r="G37" s="95" t="str">
        <f>IF('Student DATA Entry'!G33="","",'Student DATA Entry'!G33)</f>
        <v/>
      </c>
      <c r="H37" s="93" t="str">
        <f>IF('Student DATA Entry'!J33="","",'Student DATA Entry'!J33)</f>
        <v/>
      </c>
      <c r="I37" s="97" t="str">
        <f>IF(AND('Student DATA Entry'!H33=""),"",IF(AND('Student DATA Entry'!H33="Boy"),"M","F"))</f>
        <v/>
      </c>
      <c r="J37" s="16"/>
      <c r="K37" s="17"/>
      <c r="L37" s="17"/>
      <c r="M37" s="18"/>
      <c r="N37" s="19"/>
      <c r="O37" s="16"/>
      <c r="P37" s="17"/>
      <c r="Q37" s="17"/>
      <c r="R37" s="18"/>
      <c r="S37" s="19"/>
      <c r="T37" s="16"/>
      <c r="U37" s="17"/>
      <c r="V37" s="17"/>
      <c r="W37" s="18"/>
      <c r="X37" s="19"/>
      <c r="Y37" s="16"/>
      <c r="Z37" s="17"/>
      <c r="AA37" s="17"/>
      <c r="AB37" s="18"/>
      <c r="AC37" s="19"/>
      <c r="AD37" s="16"/>
      <c r="AE37" s="17"/>
      <c r="AF37" s="17"/>
      <c r="AG37" s="18"/>
      <c r="AH37" s="19"/>
      <c r="AI37" s="16"/>
      <c r="AJ37" s="17"/>
      <c r="AK37" s="17"/>
      <c r="AL37" s="18"/>
      <c r="AM37" s="19"/>
      <c r="AN37" s="17"/>
      <c r="AO37" s="17"/>
      <c r="AP37" s="17"/>
      <c r="AQ37" s="106"/>
      <c r="AR37" s="295"/>
      <c r="AV37" s="286" t="str">
        <f>IF('Master sheet'!I38="","",'Master sheet'!I38)</f>
        <v/>
      </c>
    </row>
    <row r="38" spans="1:48" ht="21" thickBot="1">
      <c r="A38" s="105">
        <v>32</v>
      </c>
      <c r="B38" s="93">
        <f>IF('Student DATA Entry'!A34="","",'Student DATA Entry'!A34)</f>
        <v>932</v>
      </c>
      <c r="C38" s="93" t="str">
        <f>IF('Student DATA Entry'!D34="","",'Student DATA Entry'!D34)</f>
        <v/>
      </c>
      <c r="D38" s="94" t="str">
        <f>IF('Student DATA Entry'!I34="","",'Student DATA Entry'!I34)</f>
        <v/>
      </c>
      <c r="E38" s="95" t="str">
        <f>IF('Student DATA Entry'!E34="","",'Student DATA Entry'!E34)</f>
        <v/>
      </c>
      <c r="F38" s="95" t="str">
        <f>IF('Student DATA Entry'!F34="","",'Student DATA Entry'!F34)</f>
        <v/>
      </c>
      <c r="G38" s="95" t="str">
        <f>IF('Student DATA Entry'!G34="","",'Student DATA Entry'!G34)</f>
        <v/>
      </c>
      <c r="H38" s="93" t="str">
        <f>IF('Student DATA Entry'!J34="","",'Student DATA Entry'!J34)</f>
        <v/>
      </c>
      <c r="I38" s="97" t="str">
        <f>IF(AND('Student DATA Entry'!H34=""),"",IF(AND('Student DATA Entry'!H34="Boy"),"M","F"))</f>
        <v/>
      </c>
      <c r="J38" s="16"/>
      <c r="K38" s="17"/>
      <c r="L38" s="17"/>
      <c r="M38" s="18"/>
      <c r="N38" s="19"/>
      <c r="O38" s="16"/>
      <c r="P38" s="17"/>
      <c r="Q38" s="17"/>
      <c r="R38" s="18"/>
      <c r="S38" s="19"/>
      <c r="T38" s="16"/>
      <c r="U38" s="17"/>
      <c r="V38" s="17"/>
      <c r="W38" s="18"/>
      <c r="X38" s="19"/>
      <c r="Y38" s="16"/>
      <c r="Z38" s="17"/>
      <c r="AA38" s="17"/>
      <c r="AB38" s="18"/>
      <c r="AC38" s="19"/>
      <c r="AD38" s="16"/>
      <c r="AE38" s="17"/>
      <c r="AF38" s="17"/>
      <c r="AG38" s="18"/>
      <c r="AH38" s="19"/>
      <c r="AI38" s="16"/>
      <c r="AJ38" s="17"/>
      <c r="AK38" s="17"/>
      <c r="AL38" s="18"/>
      <c r="AM38" s="19"/>
      <c r="AN38" s="17"/>
      <c r="AO38" s="17"/>
      <c r="AP38" s="17"/>
      <c r="AQ38" s="106"/>
      <c r="AR38" s="295"/>
      <c r="AV38" s="286" t="str">
        <f>IF('Master sheet'!I39="","",'Master sheet'!I39)</f>
        <v/>
      </c>
    </row>
    <row r="39" spans="1:48" ht="21" thickBot="1">
      <c r="A39" s="105">
        <v>33</v>
      </c>
      <c r="B39" s="93">
        <f>IF('Student DATA Entry'!A35="","",'Student DATA Entry'!A35)</f>
        <v>933</v>
      </c>
      <c r="C39" s="93" t="str">
        <f>IF('Student DATA Entry'!D35="","",'Student DATA Entry'!D35)</f>
        <v/>
      </c>
      <c r="D39" s="94" t="str">
        <f>IF('Student DATA Entry'!I35="","",'Student DATA Entry'!I35)</f>
        <v/>
      </c>
      <c r="E39" s="95" t="str">
        <f>IF('Student DATA Entry'!E35="","",'Student DATA Entry'!E35)</f>
        <v/>
      </c>
      <c r="F39" s="95" t="str">
        <f>IF('Student DATA Entry'!F35="","",'Student DATA Entry'!F35)</f>
        <v/>
      </c>
      <c r="G39" s="95" t="str">
        <f>IF('Student DATA Entry'!G35="","",'Student DATA Entry'!G35)</f>
        <v/>
      </c>
      <c r="H39" s="93" t="str">
        <f>IF('Student DATA Entry'!J35="","",'Student DATA Entry'!J35)</f>
        <v/>
      </c>
      <c r="I39" s="97" t="str">
        <f>IF(AND('Student DATA Entry'!H35=""),"",IF(AND('Student DATA Entry'!H35="Boy"),"M","F"))</f>
        <v/>
      </c>
      <c r="J39" s="16"/>
      <c r="K39" s="17"/>
      <c r="L39" s="17"/>
      <c r="M39" s="18"/>
      <c r="N39" s="19"/>
      <c r="O39" s="16"/>
      <c r="P39" s="17"/>
      <c r="Q39" s="17"/>
      <c r="R39" s="18"/>
      <c r="S39" s="19"/>
      <c r="T39" s="16"/>
      <c r="U39" s="17"/>
      <c r="V39" s="17"/>
      <c r="W39" s="18"/>
      <c r="X39" s="19"/>
      <c r="Y39" s="16"/>
      <c r="Z39" s="17"/>
      <c r="AA39" s="17"/>
      <c r="AB39" s="18"/>
      <c r="AC39" s="19"/>
      <c r="AD39" s="16"/>
      <c r="AE39" s="17"/>
      <c r="AF39" s="17"/>
      <c r="AG39" s="18"/>
      <c r="AH39" s="19"/>
      <c r="AI39" s="16"/>
      <c r="AJ39" s="17"/>
      <c r="AK39" s="17"/>
      <c r="AL39" s="18"/>
      <c r="AM39" s="19"/>
      <c r="AN39" s="17"/>
      <c r="AO39" s="17"/>
      <c r="AP39" s="17"/>
      <c r="AQ39" s="106"/>
      <c r="AR39" s="295"/>
      <c r="AV39" s="286" t="e">
        <f>IF('Master sheet'!#REF!="","",'Master sheet'!#REF!)</f>
        <v>#REF!</v>
      </c>
    </row>
    <row r="40" spans="1:48" ht="21" thickBot="1">
      <c r="A40" s="105">
        <v>34</v>
      </c>
      <c r="B40" s="93">
        <f>IF('Student DATA Entry'!A36="","",'Student DATA Entry'!A36)</f>
        <v>934</v>
      </c>
      <c r="C40" s="93" t="str">
        <f>IF('Student DATA Entry'!D36="","",'Student DATA Entry'!D36)</f>
        <v/>
      </c>
      <c r="D40" s="94" t="str">
        <f>IF('Student DATA Entry'!I36="","",'Student DATA Entry'!I36)</f>
        <v/>
      </c>
      <c r="E40" s="95" t="str">
        <f>IF('Student DATA Entry'!E36="","",'Student DATA Entry'!E36)</f>
        <v/>
      </c>
      <c r="F40" s="95" t="str">
        <f>IF('Student DATA Entry'!F36="","",'Student DATA Entry'!F36)</f>
        <v/>
      </c>
      <c r="G40" s="95" t="str">
        <f>IF('Student DATA Entry'!G36="","",'Student DATA Entry'!G36)</f>
        <v/>
      </c>
      <c r="H40" s="93" t="str">
        <f>IF('Student DATA Entry'!J36="","",'Student DATA Entry'!J36)</f>
        <v/>
      </c>
      <c r="I40" s="97" t="str">
        <f>IF(AND('Student DATA Entry'!H36=""),"",IF(AND('Student DATA Entry'!H36="Boy"),"M","F"))</f>
        <v/>
      </c>
      <c r="J40" s="16"/>
      <c r="K40" s="17"/>
      <c r="L40" s="17"/>
      <c r="M40" s="18"/>
      <c r="N40" s="19"/>
      <c r="O40" s="16"/>
      <c r="P40" s="17"/>
      <c r="Q40" s="17"/>
      <c r="R40" s="18"/>
      <c r="S40" s="19"/>
      <c r="T40" s="16"/>
      <c r="U40" s="17"/>
      <c r="V40" s="17"/>
      <c r="W40" s="18"/>
      <c r="X40" s="19"/>
      <c r="Y40" s="16"/>
      <c r="Z40" s="17"/>
      <c r="AA40" s="17"/>
      <c r="AB40" s="18"/>
      <c r="AC40" s="19"/>
      <c r="AD40" s="16"/>
      <c r="AE40" s="17"/>
      <c r="AF40" s="17"/>
      <c r="AG40" s="18"/>
      <c r="AH40" s="19"/>
      <c r="AI40" s="16"/>
      <c r="AJ40" s="17"/>
      <c r="AK40" s="17"/>
      <c r="AL40" s="18"/>
      <c r="AM40" s="19"/>
      <c r="AN40" s="17"/>
      <c r="AO40" s="17"/>
      <c r="AP40" s="17"/>
      <c r="AQ40" s="106"/>
      <c r="AR40" s="295"/>
      <c r="AV40" s="286" t="e">
        <f>IF('Master sheet'!#REF!="","",'Master sheet'!#REF!)</f>
        <v>#REF!</v>
      </c>
    </row>
    <row r="41" spans="1:48" ht="21" thickBot="1">
      <c r="A41" s="105">
        <v>35</v>
      </c>
      <c r="B41" s="93">
        <f>IF('Student DATA Entry'!A37="","",'Student DATA Entry'!A37)</f>
        <v>935</v>
      </c>
      <c r="C41" s="93" t="str">
        <f>IF('Student DATA Entry'!D37="","",'Student DATA Entry'!D37)</f>
        <v/>
      </c>
      <c r="D41" s="94" t="str">
        <f>IF('Student DATA Entry'!I37="","",'Student DATA Entry'!I37)</f>
        <v/>
      </c>
      <c r="E41" s="95" t="str">
        <f>IF('Student DATA Entry'!E37="","",'Student DATA Entry'!E37)</f>
        <v/>
      </c>
      <c r="F41" s="95" t="str">
        <f>IF('Student DATA Entry'!F37="","",'Student DATA Entry'!F37)</f>
        <v/>
      </c>
      <c r="G41" s="95" t="str">
        <f>IF('Student DATA Entry'!G37="","",'Student DATA Entry'!G37)</f>
        <v/>
      </c>
      <c r="H41" s="93" t="str">
        <f>IF('Student DATA Entry'!J37="","",'Student DATA Entry'!J37)</f>
        <v/>
      </c>
      <c r="I41" s="97" t="str">
        <f>IF(AND('Student DATA Entry'!H37=""),"",IF(AND('Student DATA Entry'!H37="Boy"),"M","F"))</f>
        <v/>
      </c>
      <c r="J41" s="16"/>
      <c r="K41" s="17"/>
      <c r="L41" s="17"/>
      <c r="M41" s="18"/>
      <c r="N41" s="19"/>
      <c r="O41" s="16"/>
      <c r="P41" s="17"/>
      <c r="Q41" s="17"/>
      <c r="R41" s="18"/>
      <c r="S41" s="19"/>
      <c r="T41" s="16"/>
      <c r="U41" s="17"/>
      <c r="V41" s="17"/>
      <c r="W41" s="18"/>
      <c r="X41" s="19"/>
      <c r="Y41" s="16"/>
      <c r="Z41" s="17"/>
      <c r="AA41" s="17"/>
      <c r="AB41" s="18"/>
      <c r="AC41" s="19"/>
      <c r="AD41" s="16"/>
      <c r="AE41" s="17"/>
      <c r="AF41" s="17"/>
      <c r="AG41" s="18"/>
      <c r="AH41" s="19"/>
      <c r="AI41" s="16"/>
      <c r="AJ41" s="17"/>
      <c r="AK41" s="17"/>
      <c r="AL41" s="18"/>
      <c r="AM41" s="19"/>
      <c r="AN41" s="17"/>
      <c r="AO41" s="17"/>
      <c r="AP41" s="17"/>
      <c r="AQ41" s="106"/>
      <c r="AR41" s="295"/>
      <c r="AV41" s="286" t="str">
        <f>IF('Master sheet'!I40="","",'Master sheet'!I40)</f>
        <v/>
      </c>
    </row>
    <row r="42" spans="1:48" ht="21" thickBot="1">
      <c r="A42" s="105">
        <v>36</v>
      </c>
      <c r="B42" s="93">
        <f>IF('Student DATA Entry'!A38="","",'Student DATA Entry'!A38)</f>
        <v>936</v>
      </c>
      <c r="C42" s="93" t="str">
        <f>IF('Student DATA Entry'!D38="","",'Student DATA Entry'!D38)</f>
        <v/>
      </c>
      <c r="D42" s="94" t="str">
        <f>IF('Student DATA Entry'!I38="","",'Student DATA Entry'!I38)</f>
        <v/>
      </c>
      <c r="E42" s="95" t="str">
        <f>IF('Student DATA Entry'!E38="","",'Student DATA Entry'!E38)</f>
        <v/>
      </c>
      <c r="F42" s="95" t="str">
        <f>IF('Student DATA Entry'!F38="","",'Student DATA Entry'!F38)</f>
        <v/>
      </c>
      <c r="G42" s="95" t="str">
        <f>IF('Student DATA Entry'!G38="","",'Student DATA Entry'!G38)</f>
        <v/>
      </c>
      <c r="H42" s="93" t="str">
        <f>IF('Student DATA Entry'!J38="","",'Student DATA Entry'!J38)</f>
        <v/>
      </c>
      <c r="I42" s="97" t="str">
        <f>IF(AND('Student DATA Entry'!H38=""),"",IF(AND('Student DATA Entry'!H38="Boy"),"M","F"))</f>
        <v/>
      </c>
      <c r="J42" s="16"/>
      <c r="K42" s="17"/>
      <c r="L42" s="17"/>
      <c r="M42" s="18"/>
      <c r="N42" s="19"/>
      <c r="O42" s="16"/>
      <c r="P42" s="17"/>
      <c r="Q42" s="17"/>
      <c r="R42" s="18"/>
      <c r="S42" s="19"/>
      <c r="T42" s="16"/>
      <c r="U42" s="17"/>
      <c r="V42" s="17"/>
      <c r="W42" s="18"/>
      <c r="X42" s="19"/>
      <c r="Y42" s="16"/>
      <c r="Z42" s="17"/>
      <c r="AA42" s="17"/>
      <c r="AB42" s="18"/>
      <c r="AC42" s="19"/>
      <c r="AD42" s="16"/>
      <c r="AE42" s="17"/>
      <c r="AF42" s="17"/>
      <c r="AG42" s="18"/>
      <c r="AH42" s="19"/>
      <c r="AI42" s="16"/>
      <c r="AJ42" s="17"/>
      <c r="AK42" s="17"/>
      <c r="AL42" s="18"/>
      <c r="AM42" s="19"/>
      <c r="AN42" s="17"/>
      <c r="AO42" s="17"/>
      <c r="AP42" s="17"/>
      <c r="AQ42" s="106"/>
      <c r="AR42" s="295"/>
      <c r="AV42" s="286" t="str">
        <f>IF('Master sheet'!I41="","",'Master sheet'!I41)</f>
        <v/>
      </c>
    </row>
    <row r="43" spans="1:48" ht="21" thickBot="1">
      <c r="A43" s="105">
        <v>37</v>
      </c>
      <c r="B43" s="93">
        <f>IF('Student DATA Entry'!A39="","",'Student DATA Entry'!A39)</f>
        <v>937</v>
      </c>
      <c r="C43" s="93" t="str">
        <f>IF('Student DATA Entry'!D39="","",'Student DATA Entry'!D39)</f>
        <v/>
      </c>
      <c r="D43" s="94" t="str">
        <f>IF('Student DATA Entry'!I39="","",'Student DATA Entry'!I39)</f>
        <v/>
      </c>
      <c r="E43" s="95" t="str">
        <f>IF('Student DATA Entry'!E39="","",'Student DATA Entry'!E39)</f>
        <v/>
      </c>
      <c r="F43" s="95" t="str">
        <f>IF('Student DATA Entry'!F39="","",'Student DATA Entry'!F39)</f>
        <v/>
      </c>
      <c r="G43" s="95" t="str">
        <f>IF('Student DATA Entry'!G39="","",'Student DATA Entry'!G39)</f>
        <v/>
      </c>
      <c r="H43" s="93" t="str">
        <f>IF('Student DATA Entry'!J39="","",'Student DATA Entry'!J39)</f>
        <v/>
      </c>
      <c r="I43" s="97" t="str">
        <f>IF(AND('Student DATA Entry'!H39=""),"",IF(AND('Student DATA Entry'!H39="Boy"),"M","F"))</f>
        <v/>
      </c>
      <c r="J43" s="16"/>
      <c r="K43" s="17"/>
      <c r="L43" s="17"/>
      <c r="M43" s="18"/>
      <c r="N43" s="19"/>
      <c r="O43" s="16"/>
      <c r="P43" s="17"/>
      <c r="Q43" s="17"/>
      <c r="R43" s="18"/>
      <c r="S43" s="19"/>
      <c r="T43" s="16"/>
      <c r="U43" s="17"/>
      <c r="V43" s="17"/>
      <c r="W43" s="18"/>
      <c r="X43" s="19"/>
      <c r="Y43" s="16"/>
      <c r="Z43" s="17"/>
      <c r="AA43" s="17"/>
      <c r="AB43" s="18"/>
      <c r="AC43" s="19"/>
      <c r="AD43" s="16"/>
      <c r="AE43" s="17"/>
      <c r="AF43" s="17"/>
      <c r="AG43" s="18"/>
      <c r="AH43" s="19"/>
      <c r="AI43" s="16"/>
      <c r="AJ43" s="17"/>
      <c r="AK43" s="17"/>
      <c r="AL43" s="18"/>
      <c r="AM43" s="19"/>
      <c r="AN43" s="17"/>
      <c r="AO43" s="17"/>
      <c r="AP43" s="17"/>
      <c r="AQ43" s="106"/>
      <c r="AR43" s="295"/>
      <c r="AV43" s="286" t="str">
        <f>IF('Master sheet'!I42="","",'Master sheet'!I42)</f>
        <v/>
      </c>
    </row>
    <row r="44" spans="1:48" ht="21" thickBot="1">
      <c r="A44" s="105">
        <v>38</v>
      </c>
      <c r="B44" s="93">
        <f>IF('Student DATA Entry'!A40="","",'Student DATA Entry'!A40)</f>
        <v>938</v>
      </c>
      <c r="C44" s="93" t="str">
        <f>IF('Student DATA Entry'!D40="","",'Student DATA Entry'!D40)</f>
        <v/>
      </c>
      <c r="D44" s="94" t="str">
        <f>IF('Student DATA Entry'!I40="","",'Student DATA Entry'!I40)</f>
        <v/>
      </c>
      <c r="E44" s="95" t="str">
        <f>IF('Student DATA Entry'!E40="","",'Student DATA Entry'!E40)</f>
        <v/>
      </c>
      <c r="F44" s="95" t="str">
        <f>IF('Student DATA Entry'!F40="","",'Student DATA Entry'!F40)</f>
        <v/>
      </c>
      <c r="G44" s="95" t="str">
        <f>IF('Student DATA Entry'!G40="","",'Student DATA Entry'!G40)</f>
        <v/>
      </c>
      <c r="H44" s="93" t="str">
        <f>IF('Student DATA Entry'!J40="","",'Student DATA Entry'!J40)</f>
        <v/>
      </c>
      <c r="I44" s="97" t="str">
        <f>IF(AND('Student DATA Entry'!H40=""),"",IF(AND('Student DATA Entry'!H40="Boy"),"M","F"))</f>
        <v/>
      </c>
      <c r="J44" s="16"/>
      <c r="K44" s="17"/>
      <c r="L44" s="17"/>
      <c r="M44" s="18"/>
      <c r="N44" s="19"/>
      <c r="O44" s="16"/>
      <c r="P44" s="17"/>
      <c r="Q44" s="17"/>
      <c r="R44" s="18"/>
      <c r="S44" s="19"/>
      <c r="T44" s="16"/>
      <c r="U44" s="17"/>
      <c r="V44" s="17"/>
      <c r="W44" s="18"/>
      <c r="X44" s="19"/>
      <c r="Y44" s="16"/>
      <c r="Z44" s="17"/>
      <c r="AA44" s="17"/>
      <c r="AB44" s="18"/>
      <c r="AC44" s="19"/>
      <c r="AD44" s="16"/>
      <c r="AE44" s="17"/>
      <c r="AF44" s="17"/>
      <c r="AG44" s="18"/>
      <c r="AH44" s="19"/>
      <c r="AI44" s="16"/>
      <c r="AJ44" s="17"/>
      <c r="AK44" s="17"/>
      <c r="AL44" s="18"/>
      <c r="AM44" s="19"/>
      <c r="AN44" s="17"/>
      <c r="AO44" s="17"/>
      <c r="AP44" s="17"/>
      <c r="AQ44" s="106"/>
      <c r="AR44" s="295"/>
      <c r="AV44" s="286" t="str">
        <f>IF('Master sheet'!I43="","",'Master sheet'!I43)</f>
        <v/>
      </c>
    </row>
    <row r="45" spans="1:48" ht="21" thickBot="1">
      <c r="A45" s="105">
        <v>39</v>
      </c>
      <c r="B45" s="93">
        <f>IF('Student DATA Entry'!A41="","",'Student DATA Entry'!A41)</f>
        <v>939</v>
      </c>
      <c r="C45" s="93" t="str">
        <f>IF('Student DATA Entry'!D41="","",'Student DATA Entry'!D41)</f>
        <v/>
      </c>
      <c r="D45" s="94" t="str">
        <f>IF('Student DATA Entry'!I41="","",'Student DATA Entry'!I41)</f>
        <v/>
      </c>
      <c r="E45" s="95" t="str">
        <f>IF('Student DATA Entry'!E41="","",'Student DATA Entry'!E41)</f>
        <v/>
      </c>
      <c r="F45" s="95" t="str">
        <f>IF('Student DATA Entry'!F41="","",'Student DATA Entry'!F41)</f>
        <v/>
      </c>
      <c r="G45" s="95" t="str">
        <f>IF('Student DATA Entry'!G41="","",'Student DATA Entry'!G41)</f>
        <v/>
      </c>
      <c r="H45" s="93" t="str">
        <f>IF('Student DATA Entry'!J41="","",'Student DATA Entry'!J41)</f>
        <v/>
      </c>
      <c r="I45" s="97" t="str">
        <f>IF(AND('Student DATA Entry'!H41=""),"",IF(AND('Student DATA Entry'!H41="Boy"),"M","F"))</f>
        <v/>
      </c>
      <c r="J45" s="16"/>
      <c r="K45" s="17"/>
      <c r="L45" s="17"/>
      <c r="M45" s="18"/>
      <c r="N45" s="19"/>
      <c r="O45" s="16"/>
      <c r="P45" s="17"/>
      <c r="Q45" s="17"/>
      <c r="R45" s="18"/>
      <c r="S45" s="19"/>
      <c r="T45" s="16"/>
      <c r="U45" s="17"/>
      <c r="V45" s="17"/>
      <c r="W45" s="18"/>
      <c r="X45" s="19"/>
      <c r="Y45" s="16"/>
      <c r="Z45" s="17"/>
      <c r="AA45" s="17"/>
      <c r="AB45" s="18"/>
      <c r="AC45" s="19"/>
      <c r="AD45" s="16"/>
      <c r="AE45" s="17"/>
      <c r="AF45" s="17"/>
      <c r="AG45" s="18"/>
      <c r="AH45" s="19"/>
      <c r="AI45" s="16"/>
      <c r="AJ45" s="17"/>
      <c r="AK45" s="17"/>
      <c r="AL45" s="18"/>
      <c r="AM45" s="19"/>
      <c r="AN45" s="17"/>
      <c r="AO45" s="17"/>
      <c r="AP45" s="17"/>
      <c r="AQ45" s="106"/>
      <c r="AR45" s="295"/>
      <c r="AV45" s="286" t="str">
        <f>IF('Master sheet'!I44="","",'Master sheet'!I44)</f>
        <v/>
      </c>
    </row>
    <row r="46" spans="1:48" ht="21" thickBot="1">
      <c r="A46" s="105">
        <v>40</v>
      </c>
      <c r="B46" s="93">
        <f>IF('Student DATA Entry'!A42="","",'Student DATA Entry'!A42)</f>
        <v>940</v>
      </c>
      <c r="C46" s="93" t="str">
        <f>IF('Student DATA Entry'!D42="","",'Student DATA Entry'!D42)</f>
        <v/>
      </c>
      <c r="D46" s="94" t="str">
        <f>IF('Student DATA Entry'!I42="","",'Student DATA Entry'!I42)</f>
        <v/>
      </c>
      <c r="E46" s="95" t="str">
        <f>IF('Student DATA Entry'!E42="","",'Student DATA Entry'!E42)</f>
        <v/>
      </c>
      <c r="F46" s="95" t="str">
        <f>IF('Student DATA Entry'!F42="","",'Student DATA Entry'!F42)</f>
        <v/>
      </c>
      <c r="G46" s="95" t="str">
        <f>IF('Student DATA Entry'!G42="","",'Student DATA Entry'!G42)</f>
        <v/>
      </c>
      <c r="H46" s="93" t="str">
        <f>IF('Student DATA Entry'!J42="","",'Student DATA Entry'!J42)</f>
        <v/>
      </c>
      <c r="I46" s="97" t="str">
        <f>IF(AND('Student DATA Entry'!H42=""),"",IF(AND('Student DATA Entry'!H42="Boy"),"M","F"))</f>
        <v/>
      </c>
      <c r="J46" s="16"/>
      <c r="K46" s="17"/>
      <c r="L46" s="17"/>
      <c r="M46" s="18"/>
      <c r="N46" s="19"/>
      <c r="O46" s="16"/>
      <c r="P46" s="17"/>
      <c r="Q46" s="17"/>
      <c r="R46" s="18"/>
      <c r="S46" s="19"/>
      <c r="T46" s="16"/>
      <c r="U46" s="17"/>
      <c r="V46" s="17"/>
      <c r="W46" s="18"/>
      <c r="X46" s="19"/>
      <c r="Y46" s="16"/>
      <c r="Z46" s="17"/>
      <c r="AA46" s="17"/>
      <c r="AB46" s="18"/>
      <c r="AC46" s="19"/>
      <c r="AD46" s="16"/>
      <c r="AE46" s="17"/>
      <c r="AF46" s="17"/>
      <c r="AG46" s="18"/>
      <c r="AH46" s="19"/>
      <c r="AI46" s="16"/>
      <c r="AJ46" s="17"/>
      <c r="AK46" s="17"/>
      <c r="AL46" s="18"/>
      <c r="AM46" s="19"/>
      <c r="AN46" s="17"/>
      <c r="AO46" s="17"/>
      <c r="AP46" s="17"/>
      <c r="AQ46" s="106"/>
      <c r="AR46" s="295"/>
    </row>
    <row r="47" spans="1:48" ht="21" thickBot="1">
      <c r="A47" s="105">
        <v>41</v>
      </c>
      <c r="B47" s="93">
        <f>IF('Student DATA Entry'!A43="","",'Student DATA Entry'!A43)</f>
        <v>941</v>
      </c>
      <c r="C47" s="93" t="str">
        <f>IF('Student DATA Entry'!D43="","",'Student DATA Entry'!D43)</f>
        <v/>
      </c>
      <c r="D47" s="94" t="str">
        <f>IF('Student DATA Entry'!I43="","",'Student DATA Entry'!I43)</f>
        <v/>
      </c>
      <c r="E47" s="95" t="str">
        <f>IF('Student DATA Entry'!E43="","",'Student DATA Entry'!E43)</f>
        <v/>
      </c>
      <c r="F47" s="95" t="str">
        <f>IF('Student DATA Entry'!F43="","",'Student DATA Entry'!F43)</f>
        <v/>
      </c>
      <c r="G47" s="95" t="str">
        <f>IF('Student DATA Entry'!G43="","",'Student DATA Entry'!G43)</f>
        <v/>
      </c>
      <c r="H47" s="93" t="str">
        <f>IF('Student DATA Entry'!J43="","",'Student DATA Entry'!J43)</f>
        <v/>
      </c>
      <c r="I47" s="97" t="str">
        <f>IF(AND('Student DATA Entry'!H43=""),"",IF(AND('Student DATA Entry'!H43="Boy"),"M","F"))</f>
        <v/>
      </c>
      <c r="J47" s="16"/>
      <c r="K47" s="17"/>
      <c r="L47" s="17"/>
      <c r="M47" s="18"/>
      <c r="N47" s="19"/>
      <c r="O47" s="16"/>
      <c r="P47" s="17"/>
      <c r="Q47" s="17"/>
      <c r="R47" s="18"/>
      <c r="S47" s="19"/>
      <c r="T47" s="16"/>
      <c r="U47" s="17"/>
      <c r="V47" s="17"/>
      <c r="W47" s="18"/>
      <c r="X47" s="19"/>
      <c r="Y47" s="16"/>
      <c r="Z47" s="17"/>
      <c r="AA47" s="17"/>
      <c r="AB47" s="18"/>
      <c r="AC47" s="19"/>
      <c r="AD47" s="16"/>
      <c r="AE47" s="17"/>
      <c r="AF47" s="17"/>
      <c r="AG47" s="18"/>
      <c r="AH47" s="19"/>
      <c r="AI47" s="16"/>
      <c r="AJ47" s="17"/>
      <c r="AK47" s="17"/>
      <c r="AL47" s="18"/>
      <c r="AM47" s="19"/>
      <c r="AN47" s="17"/>
      <c r="AO47" s="17"/>
      <c r="AP47" s="17"/>
      <c r="AQ47" s="106"/>
      <c r="AR47" s="295"/>
    </row>
    <row r="48" spans="1:48" ht="21" thickBot="1">
      <c r="A48" s="105">
        <v>42</v>
      </c>
      <c r="B48" s="93">
        <f>IF('Student DATA Entry'!A44="","",'Student DATA Entry'!A44)</f>
        <v>942</v>
      </c>
      <c r="C48" s="93" t="str">
        <f>IF('Student DATA Entry'!D44="","",'Student DATA Entry'!D44)</f>
        <v/>
      </c>
      <c r="D48" s="94" t="str">
        <f>IF('Student DATA Entry'!I44="","",'Student DATA Entry'!I44)</f>
        <v/>
      </c>
      <c r="E48" s="95" t="str">
        <f>IF('Student DATA Entry'!E44="","",'Student DATA Entry'!E44)</f>
        <v/>
      </c>
      <c r="F48" s="95" t="str">
        <f>IF('Student DATA Entry'!F44="","",'Student DATA Entry'!F44)</f>
        <v/>
      </c>
      <c r="G48" s="95" t="str">
        <f>IF('Student DATA Entry'!G44="","",'Student DATA Entry'!G44)</f>
        <v/>
      </c>
      <c r="H48" s="93" t="str">
        <f>IF('Student DATA Entry'!J44="","",'Student DATA Entry'!J44)</f>
        <v/>
      </c>
      <c r="I48" s="97" t="str">
        <f>IF(AND('Student DATA Entry'!H44=""),"",IF(AND('Student DATA Entry'!H44="Boy"),"M","F"))</f>
        <v/>
      </c>
      <c r="J48" s="16"/>
      <c r="K48" s="17"/>
      <c r="L48" s="17"/>
      <c r="M48" s="18"/>
      <c r="N48" s="19"/>
      <c r="O48" s="16"/>
      <c r="P48" s="17"/>
      <c r="Q48" s="17"/>
      <c r="R48" s="18"/>
      <c r="S48" s="19"/>
      <c r="T48" s="16"/>
      <c r="U48" s="17"/>
      <c r="V48" s="17"/>
      <c r="W48" s="18"/>
      <c r="X48" s="19"/>
      <c r="Y48" s="16"/>
      <c r="Z48" s="17"/>
      <c r="AA48" s="17"/>
      <c r="AB48" s="18"/>
      <c r="AC48" s="19"/>
      <c r="AD48" s="16"/>
      <c r="AE48" s="17"/>
      <c r="AF48" s="17"/>
      <c r="AG48" s="18"/>
      <c r="AH48" s="19"/>
      <c r="AI48" s="16"/>
      <c r="AJ48" s="17"/>
      <c r="AK48" s="17"/>
      <c r="AL48" s="18"/>
      <c r="AM48" s="19"/>
      <c r="AN48" s="17"/>
      <c r="AO48" s="17"/>
      <c r="AP48" s="17"/>
      <c r="AQ48" s="106"/>
      <c r="AR48" s="295"/>
    </row>
    <row r="49" spans="1:44" ht="21" thickBot="1">
      <c r="A49" s="105">
        <v>43</v>
      </c>
      <c r="B49" s="93">
        <f>IF('Student DATA Entry'!A45="","",'Student DATA Entry'!A45)</f>
        <v>943</v>
      </c>
      <c r="C49" s="93" t="str">
        <f>IF('Student DATA Entry'!D45="","",'Student DATA Entry'!D45)</f>
        <v/>
      </c>
      <c r="D49" s="94" t="str">
        <f>IF('Student DATA Entry'!I45="","",'Student DATA Entry'!I45)</f>
        <v/>
      </c>
      <c r="E49" s="95" t="str">
        <f>IF('Student DATA Entry'!E45="","",'Student DATA Entry'!E45)</f>
        <v/>
      </c>
      <c r="F49" s="95" t="str">
        <f>IF('Student DATA Entry'!F45="","",'Student DATA Entry'!F45)</f>
        <v/>
      </c>
      <c r="G49" s="95" t="str">
        <f>IF('Student DATA Entry'!G45="","",'Student DATA Entry'!G45)</f>
        <v/>
      </c>
      <c r="H49" s="93" t="str">
        <f>IF('Student DATA Entry'!J45="","",'Student DATA Entry'!J45)</f>
        <v/>
      </c>
      <c r="I49" s="97" t="str">
        <f>IF(AND('Student DATA Entry'!H45=""),"",IF(AND('Student DATA Entry'!H45="Boy"),"M","F"))</f>
        <v/>
      </c>
      <c r="J49" s="16"/>
      <c r="K49" s="17"/>
      <c r="L49" s="17"/>
      <c r="M49" s="18"/>
      <c r="N49" s="19"/>
      <c r="O49" s="16"/>
      <c r="P49" s="17"/>
      <c r="Q49" s="17"/>
      <c r="R49" s="18"/>
      <c r="S49" s="19"/>
      <c r="T49" s="16"/>
      <c r="U49" s="17"/>
      <c r="V49" s="17"/>
      <c r="W49" s="18"/>
      <c r="X49" s="19"/>
      <c r="Y49" s="16"/>
      <c r="Z49" s="17"/>
      <c r="AA49" s="17"/>
      <c r="AB49" s="18"/>
      <c r="AC49" s="19"/>
      <c r="AD49" s="16"/>
      <c r="AE49" s="17"/>
      <c r="AF49" s="17"/>
      <c r="AG49" s="18"/>
      <c r="AH49" s="19"/>
      <c r="AI49" s="16"/>
      <c r="AJ49" s="17"/>
      <c r="AK49" s="17"/>
      <c r="AL49" s="18"/>
      <c r="AM49" s="19"/>
      <c r="AN49" s="17"/>
      <c r="AO49" s="17"/>
      <c r="AP49" s="17"/>
      <c r="AQ49" s="106"/>
      <c r="AR49" s="295"/>
    </row>
    <row r="50" spans="1:44" ht="21" thickBot="1">
      <c r="A50" s="105">
        <v>44</v>
      </c>
      <c r="B50" s="93">
        <f>IF('Student DATA Entry'!A46="","",'Student DATA Entry'!A46)</f>
        <v>944</v>
      </c>
      <c r="C50" s="93" t="str">
        <f>IF('Student DATA Entry'!D46="","",'Student DATA Entry'!D46)</f>
        <v/>
      </c>
      <c r="D50" s="94" t="str">
        <f>IF('Student DATA Entry'!I46="","",'Student DATA Entry'!I46)</f>
        <v/>
      </c>
      <c r="E50" s="95" t="str">
        <f>IF('Student DATA Entry'!E46="","",'Student DATA Entry'!E46)</f>
        <v/>
      </c>
      <c r="F50" s="95" t="str">
        <f>IF('Student DATA Entry'!F46="","",'Student DATA Entry'!F46)</f>
        <v/>
      </c>
      <c r="G50" s="95" t="str">
        <f>IF('Student DATA Entry'!G46="","",'Student DATA Entry'!G46)</f>
        <v/>
      </c>
      <c r="H50" s="93" t="str">
        <f>IF('Student DATA Entry'!J46="","",'Student DATA Entry'!J46)</f>
        <v/>
      </c>
      <c r="I50" s="97" t="str">
        <f>IF(AND('Student DATA Entry'!H46=""),"",IF(AND('Student DATA Entry'!H46="Boy"),"M","F"))</f>
        <v/>
      </c>
      <c r="J50" s="16"/>
      <c r="K50" s="17"/>
      <c r="L50" s="17"/>
      <c r="M50" s="18"/>
      <c r="N50" s="19"/>
      <c r="O50" s="16"/>
      <c r="P50" s="17"/>
      <c r="Q50" s="17"/>
      <c r="R50" s="18"/>
      <c r="S50" s="19"/>
      <c r="T50" s="16"/>
      <c r="U50" s="17"/>
      <c r="V50" s="17"/>
      <c r="W50" s="18"/>
      <c r="X50" s="19"/>
      <c r="Y50" s="16"/>
      <c r="Z50" s="17"/>
      <c r="AA50" s="17"/>
      <c r="AB50" s="18"/>
      <c r="AC50" s="19"/>
      <c r="AD50" s="16"/>
      <c r="AE50" s="17"/>
      <c r="AF50" s="17"/>
      <c r="AG50" s="18"/>
      <c r="AH50" s="19"/>
      <c r="AI50" s="16"/>
      <c r="AJ50" s="17"/>
      <c r="AK50" s="17"/>
      <c r="AL50" s="18"/>
      <c r="AM50" s="19"/>
      <c r="AN50" s="17"/>
      <c r="AO50" s="17"/>
      <c r="AP50" s="17"/>
      <c r="AQ50" s="106"/>
      <c r="AR50" s="295"/>
    </row>
    <row r="51" spans="1:44" ht="21" thickBot="1">
      <c r="A51" s="105">
        <v>45</v>
      </c>
      <c r="B51" s="93">
        <f>IF('Student DATA Entry'!A47="","",'Student DATA Entry'!A47)</f>
        <v>945</v>
      </c>
      <c r="C51" s="93" t="str">
        <f>IF('Student DATA Entry'!D47="","",'Student DATA Entry'!D47)</f>
        <v/>
      </c>
      <c r="D51" s="94" t="str">
        <f>IF('Student DATA Entry'!I47="","",'Student DATA Entry'!I47)</f>
        <v/>
      </c>
      <c r="E51" s="95" t="str">
        <f>IF('Student DATA Entry'!E47="","",'Student DATA Entry'!E47)</f>
        <v/>
      </c>
      <c r="F51" s="95" t="str">
        <f>IF('Student DATA Entry'!F47="","",'Student DATA Entry'!F47)</f>
        <v/>
      </c>
      <c r="G51" s="95" t="str">
        <f>IF('Student DATA Entry'!G47="","",'Student DATA Entry'!G47)</f>
        <v/>
      </c>
      <c r="H51" s="93" t="str">
        <f>IF('Student DATA Entry'!J47="","",'Student DATA Entry'!J47)</f>
        <v/>
      </c>
      <c r="I51" s="97" t="str">
        <f>IF(AND('Student DATA Entry'!H47=""),"",IF(AND('Student DATA Entry'!H47="Boy"),"M","F"))</f>
        <v/>
      </c>
      <c r="J51" s="16"/>
      <c r="K51" s="17"/>
      <c r="L51" s="17"/>
      <c r="M51" s="18"/>
      <c r="N51" s="19"/>
      <c r="O51" s="16"/>
      <c r="P51" s="17"/>
      <c r="Q51" s="17"/>
      <c r="R51" s="18"/>
      <c r="S51" s="19"/>
      <c r="T51" s="16"/>
      <c r="U51" s="17"/>
      <c r="V51" s="17"/>
      <c r="W51" s="18"/>
      <c r="X51" s="19"/>
      <c r="Y51" s="16"/>
      <c r="Z51" s="17"/>
      <c r="AA51" s="17"/>
      <c r="AB51" s="18"/>
      <c r="AC51" s="19"/>
      <c r="AD51" s="16"/>
      <c r="AE51" s="17"/>
      <c r="AF51" s="17"/>
      <c r="AG51" s="18"/>
      <c r="AH51" s="19"/>
      <c r="AI51" s="16"/>
      <c r="AJ51" s="17"/>
      <c r="AK51" s="17"/>
      <c r="AL51" s="18"/>
      <c r="AM51" s="19"/>
      <c r="AN51" s="17"/>
      <c r="AO51" s="17"/>
      <c r="AP51" s="17"/>
      <c r="AQ51" s="106"/>
      <c r="AR51" s="295"/>
    </row>
    <row r="52" spans="1:44" ht="21" thickBot="1">
      <c r="A52" s="105">
        <v>46</v>
      </c>
      <c r="B52" s="93">
        <f>IF('Student DATA Entry'!A48="","",'Student DATA Entry'!A48)</f>
        <v>946</v>
      </c>
      <c r="C52" s="93" t="str">
        <f>IF('Student DATA Entry'!D48="","",'Student DATA Entry'!D48)</f>
        <v/>
      </c>
      <c r="D52" s="94" t="str">
        <f>IF('Student DATA Entry'!I48="","",'Student DATA Entry'!I48)</f>
        <v/>
      </c>
      <c r="E52" s="95" t="str">
        <f>IF('Student DATA Entry'!E48="","",'Student DATA Entry'!E48)</f>
        <v/>
      </c>
      <c r="F52" s="95" t="str">
        <f>IF('Student DATA Entry'!F48="","",'Student DATA Entry'!F48)</f>
        <v/>
      </c>
      <c r="G52" s="95" t="str">
        <f>IF('Student DATA Entry'!G48="","",'Student DATA Entry'!G48)</f>
        <v/>
      </c>
      <c r="H52" s="93" t="str">
        <f>IF('Student DATA Entry'!J48="","",'Student DATA Entry'!J48)</f>
        <v/>
      </c>
      <c r="I52" s="97" t="str">
        <f>IF(AND('Student DATA Entry'!H48=""),"",IF(AND('Student DATA Entry'!H48="Boy"),"M","F"))</f>
        <v/>
      </c>
      <c r="J52" s="16"/>
      <c r="K52" s="17"/>
      <c r="L52" s="17"/>
      <c r="M52" s="18"/>
      <c r="N52" s="19"/>
      <c r="O52" s="16"/>
      <c r="P52" s="17"/>
      <c r="Q52" s="17"/>
      <c r="R52" s="18"/>
      <c r="S52" s="19"/>
      <c r="T52" s="16"/>
      <c r="U52" s="17"/>
      <c r="V52" s="17"/>
      <c r="W52" s="18"/>
      <c r="X52" s="19"/>
      <c r="Y52" s="16"/>
      <c r="Z52" s="17"/>
      <c r="AA52" s="17"/>
      <c r="AB52" s="18"/>
      <c r="AC52" s="19"/>
      <c r="AD52" s="16"/>
      <c r="AE52" s="17"/>
      <c r="AF52" s="17"/>
      <c r="AG52" s="18"/>
      <c r="AH52" s="19"/>
      <c r="AI52" s="16"/>
      <c r="AJ52" s="17"/>
      <c r="AK52" s="17"/>
      <c r="AL52" s="18"/>
      <c r="AM52" s="19"/>
      <c r="AN52" s="17"/>
      <c r="AO52" s="17"/>
      <c r="AP52" s="17"/>
      <c r="AQ52" s="106"/>
      <c r="AR52" s="295"/>
    </row>
    <row r="53" spans="1:44" ht="21" thickBot="1">
      <c r="A53" s="105">
        <v>47</v>
      </c>
      <c r="B53" s="93">
        <f>IF('Student DATA Entry'!A49="","",'Student DATA Entry'!A49)</f>
        <v>947</v>
      </c>
      <c r="C53" s="93" t="str">
        <f>IF('Student DATA Entry'!D49="","",'Student DATA Entry'!D49)</f>
        <v/>
      </c>
      <c r="D53" s="94" t="str">
        <f>IF('Student DATA Entry'!I49="","",'Student DATA Entry'!I49)</f>
        <v/>
      </c>
      <c r="E53" s="95" t="str">
        <f>IF('Student DATA Entry'!E49="","",'Student DATA Entry'!E49)</f>
        <v/>
      </c>
      <c r="F53" s="95" t="str">
        <f>IF('Student DATA Entry'!F49="","",'Student DATA Entry'!F49)</f>
        <v/>
      </c>
      <c r="G53" s="95" t="str">
        <f>IF('Student DATA Entry'!G49="","",'Student DATA Entry'!G49)</f>
        <v/>
      </c>
      <c r="H53" s="93" t="str">
        <f>IF('Student DATA Entry'!J49="","",'Student DATA Entry'!J49)</f>
        <v/>
      </c>
      <c r="I53" s="97" t="str">
        <f>IF(AND('Student DATA Entry'!H49=""),"",IF(AND('Student DATA Entry'!H49="Boy"),"M","F"))</f>
        <v/>
      </c>
      <c r="J53" s="16"/>
      <c r="K53" s="17"/>
      <c r="L53" s="17"/>
      <c r="M53" s="18"/>
      <c r="N53" s="19"/>
      <c r="O53" s="16"/>
      <c r="P53" s="17"/>
      <c r="Q53" s="17"/>
      <c r="R53" s="18"/>
      <c r="S53" s="19"/>
      <c r="T53" s="16"/>
      <c r="U53" s="17"/>
      <c r="V53" s="17"/>
      <c r="W53" s="18"/>
      <c r="X53" s="19"/>
      <c r="Y53" s="16"/>
      <c r="Z53" s="17"/>
      <c r="AA53" s="17"/>
      <c r="AB53" s="18"/>
      <c r="AC53" s="19"/>
      <c r="AD53" s="16"/>
      <c r="AE53" s="17"/>
      <c r="AF53" s="17"/>
      <c r="AG53" s="18"/>
      <c r="AH53" s="19"/>
      <c r="AI53" s="16"/>
      <c r="AJ53" s="17"/>
      <c r="AK53" s="17"/>
      <c r="AL53" s="18"/>
      <c r="AM53" s="19"/>
      <c r="AN53" s="17"/>
      <c r="AO53" s="17"/>
      <c r="AP53" s="17"/>
      <c r="AQ53" s="106"/>
      <c r="AR53" s="295"/>
    </row>
    <row r="54" spans="1:44" ht="21" thickBot="1">
      <c r="A54" s="105">
        <v>48</v>
      </c>
      <c r="B54" s="93">
        <f>IF('Student DATA Entry'!A50="","",'Student DATA Entry'!A50)</f>
        <v>948</v>
      </c>
      <c r="C54" s="93" t="str">
        <f>IF('Student DATA Entry'!D50="","",'Student DATA Entry'!D50)</f>
        <v/>
      </c>
      <c r="D54" s="94" t="str">
        <f>IF('Student DATA Entry'!I50="","",'Student DATA Entry'!I50)</f>
        <v/>
      </c>
      <c r="E54" s="95" t="str">
        <f>IF('Student DATA Entry'!E50="","",'Student DATA Entry'!E50)</f>
        <v/>
      </c>
      <c r="F54" s="95" t="str">
        <f>IF('Student DATA Entry'!F50="","",'Student DATA Entry'!F50)</f>
        <v/>
      </c>
      <c r="G54" s="95" t="str">
        <f>IF('Student DATA Entry'!G50="","",'Student DATA Entry'!G50)</f>
        <v/>
      </c>
      <c r="H54" s="93" t="str">
        <f>IF('Student DATA Entry'!J50="","",'Student DATA Entry'!J50)</f>
        <v/>
      </c>
      <c r="I54" s="97" t="str">
        <f>IF(AND('Student DATA Entry'!H50=""),"",IF(AND('Student DATA Entry'!H50="Boy"),"M","F"))</f>
        <v/>
      </c>
      <c r="J54" s="16"/>
      <c r="K54" s="17"/>
      <c r="L54" s="17"/>
      <c r="M54" s="18"/>
      <c r="N54" s="19"/>
      <c r="O54" s="16"/>
      <c r="P54" s="17"/>
      <c r="Q54" s="17"/>
      <c r="R54" s="18"/>
      <c r="S54" s="19"/>
      <c r="T54" s="16"/>
      <c r="U54" s="17"/>
      <c r="V54" s="17"/>
      <c r="W54" s="18"/>
      <c r="X54" s="19"/>
      <c r="Y54" s="16"/>
      <c r="Z54" s="17"/>
      <c r="AA54" s="17"/>
      <c r="AB54" s="18"/>
      <c r="AC54" s="19"/>
      <c r="AD54" s="16"/>
      <c r="AE54" s="17"/>
      <c r="AF54" s="17"/>
      <c r="AG54" s="18"/>
      <c r="AH54" s="19"/>
      <c r="AI54" s="16"/>
      <c r="AJ54" s="17"/>
      <c r="AK54" s="17"/>
      <c r="AL54" s="18"/>
      <c r="AM54" s="19"/>
      <c r="AN54" s="17"/>
      <c r="AO54" s="17"/>
      <c r="AP54" s="17"/>
      <c r="AQ54" s="106"/>
      <c r="AR54" s="295"/>
    </row>
    <row r="55" spans="1:44" ht="21" thickBot="1">
      <c r="A55" s="105">
        <v>49</v>
      </c>
      <c r="B55" s="93">
        <f>IF('Student DATA Entry'!A51="","",'Student DATA Entry'!A51)</f>
        <v>949</v>
      </c>
      <c r="C55" s="93" t="str">
        <f>IF('Student DATA Entry'!D51="","",'Student DATA Entry'!D51)</f>
        <v/>
      </c>
      <c r="D55" s="94" t="str">
        <f>IF('Student DATA Entry'!I51="","",'Student DATA Entry'!I51)</f>
        <v/>
      </c>
      <c r="E55" s="95" t="str">
        <f>IF('Student DATA Entry'!E51="","",'Student DATA Entry'!E51)</f>
        <v/>
      </c>
      <c r="F55" s="95" t="str">
        <f>IF('Student DATA Entry'!F51="","",'Student DATA Entry'!F51)</f>
        <v/>
      </c>
      <c r="G55" s="95" t="str">
        <f>IF('Student DATA Entry'!G51="","",'Student DATA Entry'!G51)</f>
        <v/>
      </c>
      <c r="H55" s="93" t="str">
        <f>IF('Student DATA Entry'!J51="","",'Student DATA Entry'!J51)</f>
        <v/>
      </c>
      <c r="I55" s="97" t="str">
        <f>IF(AND('Student DATA Entry'!H51=""),"",IF(AND('Student DATA Entry'!H51="Boy"),"M","F"))</f>
        <v/>
      </c>
      <c r="J55" s="16"/>
      <c r="K55" s="17"/>
      <c r="L55" s="17"/>
      <c r="M55" s="18"/>
      <c r="N55" s="19"/>
      <c r="O55" s="16"/>
      <c r="P55" s="17"/>
      <c r="Q55" s="17"/>
      <c r="R55" s="18"/>
      <c r="S55" s="19"/>
      <c r="T55" s="16"/>
      <c r="U55" s="17"/>
      <c r="V55" s="17"/>
      <c r="W55" s="18"/>
      <c r="X55" s="19"/>
      <c r="Y55" s="16"/>
      <c r="Z55" s="17"/>
      <c r="AA55" s="17"/>
      <c r="AB55" s="18"/>
      <c r="AC55" s="19"/>
      <c r="AD55" s="16"/>
      <c r="AE55" s="17"/>
      <c r="AF55" s="17"/>
      <c r="AG55" s="18"/>
      <c r="AH55" s="19"/>
      <c r="AI55" s="16"/>
      <c r="AJ55" s="17"/>
      <c r="AK55" s="17"/>
      <c r="AL55" s="18"/>
      <c r="AM55" s="19"/>
      <c r="AN55" s="17"/>
      <c r="AO55" s="17"/>
      <c r="AP55" s="17"/>
      <c r="AQ55" s="106"/>
      <c r="AR55" s="295"/>
    </row>
    <row r="56" spans="1:44" ht="21" thickBot="1">
      <c r="A56" s="105">
        <v>50</v>
      </c>
      <c r="B56" s="93">
        <f>IF('Student DATA Entry'!A52="","",'Student DATA Entry'!A52)</f>
        <v>950</v>
      </c>
      <c r="C56" s="93" t="str">
        <f>IF('Student DATA Entry'!D52="","",'Student DATA Entry'!D52)</f>
        <v/>
      </c>
      <c r="D56" s="94" t="str">
        <f>IF('Student DATA Entry'!I52="","",'Student DATA Entry'!I52)</f>
        <v/>
      </c>
      <c r="E56" s="95" t="str">
        <f>IF('Student DATA Entry'!E52="","",'Student DATA Entry'!E52)</f>
        <v/>
      </c>
      <c r="F56" s="95" t="str">
        <f>IF('Student DATA Entry'!F52="","",'Student DATA Entry'!F52)</f>
        <v/>
      </c>
      <c r="G56" s="95" t="str">
        <f>IF('Student DATA Entry'!G52="","",'Student DATA Entry'!G52)</f>
        <v/>
      </c>
      <c r="H56" s="93" t="str">
        <f>IF('Student DATA Entry'!J52="","",'Student DATA Entry'!J52)</f>
        <v/>
      </c>
      <c r="I56" s="97" t="str">
        <f>IF(AND('Student DATA Entry'!H52=""),"",IF(AND('Student DATA Entry'!H52="Boy"),"M","F"))</f>
        <v/>
      </c>
      <c r="J56" s="16"/>
      <c r="K56" s="17"/>
      <c r="L56" s="17"/>
      <c r="M56" s="18"/>
      <c r="N56" s="19"/>
      <c r="O56" s="16"/>
      <c r="P56" s="17"/>
      <c r="Q56" s="17"/>
      <c r="R56" s="18"/>
      <c r="S56" s="19"/>
      <c r="T56" s="16"/>
      <c r="U56" s="17"/>
      <c r="V56" s="17"/>
      <c r="W56" s="18"/>
      <c r="X56" s="19"/>
      <c r="Y56" s="16"/>
      <c r="Z56" s="17"/>
      <c r="AA56" s="17"/>
      <c r="AB56" s="18"/>
      <c r="AC56" s="19"/>
      <c r="AD56" s="16"/>
      <c r="AE56" s="17"/>
      <c r="AF56" s="17"/>
      <c r="AG56" s="18"/>
      <c r="AH56" s="19"/>
      <c r="AI56" s="16"/>
      <c r="AJ56" s="17"/>
      <c r="AK56" s="17"/>
      <c r="AL56" s="18"/>
      <c r="AM56" s="19"/>
      <c r="AN56" s="17"/>
      <c r="AO56" s="17"/>
      <c r="AP56" s="17"/>
      <c r="AQ56" s="106"/>
      <c r="AR56" s="295"/>
    </row>
    <row r="57" spans="1:44" ht="21" thickBot="1">
      <c r="A57" s="105">
        <v>51</v>
      </c>
      <c r="B57" s="93">
        <f>IF('Student DATA Entry'!A53="","",'Student DATA Entry'!A53)</f>
        <v>951</v>
      </c>
      <c r="C57" s="93" t="str">
        <f>IF('Student DATA Entry'!D53="","",'Student DATA Entry'!D53)</f>
        <v/>
      </c>
      <c r="D57" s="94" t="str">
        <f>IF('Student DATA Entry'!I53="","",'Student DATA Entry'!I53)</f>
        <v/>
      </c>
      <c r="E57" s="95" t="str">
        <f>IF('Student DATA Entry'!E53="","",'Student DATA Entry'!E53)</f>
        <v/>
      </c>
      <c r="F57" s="95" t="str">
        <f>IF('Student DATA Entry'!F53="","",'Student DATA Entry'!F53)</f>
        <v/>
      </c>
      <c r="G57" s="95" t="str">
        <f>IF('Student DATA Entry'!G53="","",'Student DATA Entry'!G53)</f>
        <v/>
      </c>
      <c r="H57" s="93" t="str">
        <f>IF('Student DATA Entry'!J53="","",'Student DATA Entry'!J53)</f>
        <v/>
      </c>
      <c r="I57" s="97" t="str">
        <f>IF(AND('Student DATA Entry'!H53=""),"",IF(AND('Student DATA Entry'!H53="Boy"),"M","F"))</f>
        <v/>
      </c>
      <c r="J57" s="16"/>
      <c r="K57" s="17"/>
      <c r="L57" s="17"/>
      <c r="M57" s="18"/>
      <c r="N57" s="19"/>
      <c r="O57" s="16"/>
      <c r="P57" s="17"/>
      <c r="Q57" s="17"/>
      <c r="R57" s="18"/>
      <c r="S57" s="19"/>
      <c r="T57" s="16"/>
      <c r="U57" s="17"/>
      <c r="V57" s="17"/>
      <c r="W57" s="18"/>
      <c r="X57" s="19"/>
      <c r="Y57" s="16"/>
      <c r="Z57" s="17"/>
      <c r="AA57" s="17"/>
      <c r="AB57" s="18"/>
      <c r="AC57" s="19"/>
      <c r="AD57" s="16"/>
      <c r="AE57" s="17"/>
      <c r="AF57" s="17"/>
      <c r="AG57" s="18"/>
      <c r="AH57" s="19"/>
      <c r="AI57" s="16"/>
      <c r="AJ57" s="17"/>
      <c r="AK57" s="17"/>
      <c r="AL57" s="18"/>
      <c r="AM57" s="19"/>
      <c r="AN57" s="17"/>
      <c r="AO57" s="17"/>
      <c r="AP57" s="17"/>
      <c r="AQ57" s="106"/>
      <c r="AR57" s="295"/>
    </row>
    <row r="58" spans="1:44" ht="21" thickBot="1">
      <c r="A58" s="105">
        <v>52</v>
      </c>
      <c r="B58" s="93">
        <f>IF('Student DATA Entry'!A54="","",'Student DATA Entry'!A54)</f>
        <v>952</v>
      </c>
      <c r="C58" s="93" t="str">
        <f>IF('Student DATA Entry'!D54="","",'Student DATA Entry'!D54)</f>
        <v/>
      </c>
      <c r="D58" s="94" t="str">
        <f>IF('Student DATA Entry'!I54="","",'Student DATA Entry'!I54)</f>
        <v/>
      </c>
      <c r="E58" s="95" t="str">
        <f>IF('Student DATA Entry'!E54="","",'Student DATA Entry'!E54)</f>
        <v/>
      </c>
      <c r="F58" s="95" t="str">
        <f>IF('Student DATA Entry'!F54="","",'Student DATA Entry'!F54)</f>
        <v/>
      </c>
      <c r="G58" s="95" t="str">
        <f>IF('Student DATA Entry'!G54="","",'Student DATA Entry'!G54)</f>
        <v/>
      </c>
      <c r="H58" s="93" t="str">
        <f>IF('Student DATA Entry'!J54="","",'Student DATA Entry'!J54)</f>
        <v/>
      </c>
      <c r="I58" s="97" t="str">
        <f>IF(AND('Student DATA Entry'!H54=""),"",IF(AND('Student DATA Entry'!H54="Boy"),"M","F"))</f>
        <v/>
      </c>
      <c r="J58" s="16"/>
      <c r="K58" s="17"/>
      <c r="L58" s="17"/>
      <c r="M58" s="18"/>
      <c r="N58" s="19"/>
      <c r="O58" s="16"/>
      <c r="P58" s="17"/>
      <c r="Q58" s="17"/>
      <c r="R58" s="18"/>
      <c r="S58" s="19"/>
      <c r="T58" s="16"/>
      <c r="U58" s="17"/>
      <c r="V58" s="17"/>
      <c r="W58" s="18"/>
      <c r="X58" s="19"/>
      <c r="Y58" s="16"/>
      <c r="Z58" s="17"/>
      <c r="AA58" s="17"/>
      <c r="AB58" s="18"/>
      <c r="AC58" s="19"/>
      <c r="AD58" s="16"/>
      <c r="AE58" s="17"/>
      <c r="AF58" s="17"/>
      <c r="AG58" s="18"/>
      <c r="AH58" s="19"/>
      <c r="AI58" s="16"/>
      <c r="AJ58" s="17"/>
      <c r="AK58" s="17"/>
      <c r="AL58" s="18"/>
      <c r="AM58" s="19"/>
      <c r="AN58" s="17"/>
      <c r="AO58" s="17"/>
      <c r="AP58" s="17"/>
      <c r="AQ58" s="106"/>
      <c r="AR58" s="295"/>
    </row>
    <row r="59" spans="1:44" ht="21" thickBot="1">
      <c r="A59" s="105">
        <v>53</v>
      </c>
      <c r="B59" s="93">
        <f>IF('Student DATA Entry'!A55="","",'Student DATA Entry'!A55)</f>
        <v>953</v>
      </c>
      <c r="C59" s="93" t="str">
        <f>IF('Student DATA Entry'!D55="","",'Student DATA Entry'!D55)</f>
        <v/>
      </c>
      <c r="D59" s="94" t="str">
        <f>IF('Student DATA Entry'!I55="","",'Student DATA Entry'!I55)</f>
        <v/>
      </c>
      <c r="E59" s="95" t="str">
        <f>IF('Student DATA Entry'!E55="","",'Student DATA Entry'!E55)</f>
        <v/>
      </c>
      <c r="F59" s="95" t="str">
        <f>IF('Student DATA Entry'!F55="","",'Student DATA Entry'!F55)</f>
        <v/>
      </c>
      <c r="G59" s="95" t="str">
        <f>IF('Student DATA Entry'!G55="","",'Student DATA Entry'!G55)</f>
        <v/>
      </c>
      <c r="H59" s="93" t="str">
        <f>IF('Student DATA Entry'!J55="","",'Student DATA Entry'!J55)</f>
        <v/>
      </c>
      <c r="I59" s="97" t="str">
        <f>IF(AND('Student DATA Entry'!H55=""),"",IF(AND('Student DATA Entry'!H55="Boy"),"M","F"))</f>
        <v/>
      </c>
      <c r="J59" s="16"/>
      <c r="K59" s="17"/>
      <c r="L59" s="17"/>
      <c r="M59" s="18"/>
      <c r="N59" s="19"/>
      <c r="O59" s="16"/>
      <c r="P59" s="17"/>
      <c r="Q59" s="17"/>
      <c r="R59" s="18"/>
      <c r="S59" s="19"/>
      <c r="T59" s="16"/>
      <c r="U59" s="17"/>
      <c r="V59" s="17"/>
      <c r="W59" s="18"/>
      <c r="X59" s="19"/>
      <c r="Y59" s="16"/>
      <c r="Z59" s="17"/>
      <c r="AA59" s="17"/>
      <c r="AB59" s="18"/>
      <c r="AC59" s="19"/>
      <c r="AD59" s="16"/>
      <c r="AE59" s="17"/>
      <c r="AF59" s="17"/>
      <c r="AG59" s="18"/>
      <c r="AH59" s="19"/>
      <c r="AI59" s="16"/>
      <c r="AJ59" s="17"/>
      <c r="AK59" s="17"/>
      <c r="AL59" s="18"/>
      <c r="AM59" s="19"/>
      <c r="AN59" s="17"/>
      <c r="AO59" s="17"/>
      <c r="AP59" s="17"/>
      <c r="AQ59" s="106"/>
      <c r="AR59" s="295"/>
    </row>
    <row r="60" spans="1:44" ht="21" thickBot="1">
      <c r="A60" s="105">
        <v>54</v>
      </c>
      <c r="B60" s="93">
        <f>IF('Student DATA Entry'!A56="","",'Student DATA Entry'!A56)</f>
        <v>954</v>
      </c>
      <c r="C60" s="93" t="str">
        <f>IF('Student DATA Entry'!D56="","",'Student DATA Entry'!D56)</f>
        <v/>
      </c>
      <c r="D60" s="94" t="str">
        <f>IF('Student DATA Entry'!I56="","",'Student DATA Entry'!I56)</f>
        <v/>
      </c>
      <c r="E60" s="95" t="str">
        <f>IF('Student DATA Entry'!E56="","",'Student DATA Entry'!E56)</f>
        <v/>
      </c>
      <c r="F60" s="95" t="str">
        <f>IF('Student DATA Entry'!F56="","",'Student DATA Entry'!F56)</f>
        <v/>
      </c>
      <c r="G60" s="95" t="str">
        <f>IF('Student DATA Entry'!G56="","",'Student DATA Entry'!G56)</f>
        <v/>
      </c>
      <c r="H60" s="93" t="str">
        <f>IF('Student DATA Entry'!J56="","",'Student DATA Entry'!J56)</f>
        <v/>
      </c>
      <c r="I60" s="97" t="str">
        <f>IF(AND('Student DATA Entry'!H56=""),"",IF(AND('Student DATA Entry'!H56="Boy"),"M","F"))</f>
        <v/>
      </c>
      <c r="J60" s="16"/>
      <c r="K60" s="17"/>
      <c r="L60" s="17"/>
      <c r="M60" s="18"/>
      <c r="N60" s="19"/>
      <c r="O60" s="16"/>
      <c r="P60" s="17"/>
      <c r="Q60" s="17"/>
      <c r="R60" s="18"/>
      <c r="S60" s="19"/>
      <c r="T60" s="16"/>
      <c r="U60" s="17"/>
      <c r="V60" s="17"/>
      <c r="W60" s="18"/>
      <c r="X60" s="19"/>
      <c r="Y60" s="16"/>
      <c r="Z60" s="17"/>
      <c r="AA60" s="17"/>
      <c r="AB60" s="18"/>
      <c r="AC60" s="19"/>
      <c r="AD60" s="16"/>
      <c r="AE60" s="17"/>
      <c r="AF60" s="17"/>
      <c r="AG60" s="18"/>
      <c r="AH60" s="19"/>
      <c r="AI60" s="16"/>
      <c r="AJ60" s="17"/>
      <c r="AK60" s="17"/>
      <c r="AL60" s="18"/>
      <c r="AM60" s="19"/>
      <c r="AN60" s="17"/>
      <c r="AO60" s="17"/>
      <c r="AP60" s="17"/>
      <c r="AQ60" s="106"/>
      <c r="AR60" s="295"/>
    </row>
    <row r="61" spans="1:44" ht="21" thickBot="1">
      <c r="A61" s="105">
        <v>55</v>
      </c>
      <c r="B61" s="93">
        <f>IF('Student DATA Entry'!A57="","",'Student DATA Entry'!A57)</f>
        <v>955</v>
      </c>
      <c r="C61" s="93" t="str">
        <f>IF('Student DATA Entry'!D57="","",'Student DATA Entry'!D57)</f>
        <v/>
      </c>
      <c r="D61" s="94" t="str">
        <f>IF('Student DATA Entry'!I57="","",'Student DATA Entry'!I57)</f>
        <v/>
      </c>
      <c r="E61" s="95" t="str">
        <f>IF('Student DATA Entry'!E57="","",'Student DATA Entry'!E57)</f>
        <v/>
      </c>
      <c r="F61" s="95" t="str">
        <f>IF('Student DATA Entry'!F57="","",'Student DATA Entry'!F57)</f>
        <v/>
      </c>
      <c r="G61" s="95" t="str">
        <f>IF('Student DATA Entry'!G57="","",'Student DATA Entry'!G57)</f>
        <v/>
      </c>
      <c r="H61" s="93" t="str">
        <f>IF('Student DATA Entry'!J57="","",'Student DATA Entry'!J57)</f>
        <v/>
      </c>
      <c r="I61" s="97" t="str">
        <f>IF(AND('Student DATA Entry'!H57=""),"",IF(AND('Student DATA Entry'!H57="Boy"),"M","F"))</f>
        <v/>
      </c>
      <c r="J61" s="16"/>
      <c r="K61" s="17"/>
      <c r="L61" s="17"/>
      <c r="M61" s="18"/>
      <c r="N61" s="19"/>
      <c r="O61" s="16"/>
      <c r="P61" s="17"/>
      <c r="Q61" s="17"/>
      <c r="R61" s="18"/>
      <c r="S61" s="19"/>
      <c r="T61" s="16"/>
      <c r="U61" s="17"/>
      <c r="V61" s="17"/>
      <c r="W61" s="18"/>
      <c r="X61" s="19"/>
      <c r="Y61" s="16"/>
      <c r="Z61" s="17"/>
      <c r="AA61" s="17"/>
      <c r="AB61" s="18"/>
      <c r="AC61" s="19"/>
      <c r="AD61" s="16"/>
      <c r="AE61" s="17"/>
      <c r="AF61" s="17"/>
      <c r="AG61" s="18"/>
      <c r="AH61" s="19"/>
      <c r="AI61" s="16"/>
      <c r="AJ61" s="17"/>
      <c r="AK61" s="17"/>
      <c r="AL61" s="18"/>
      <c r="AM61" s="19"/>
      <c r="AN61" s="17"/>
      <c r="AO61" s="17"/>
      <c r="AP61" s="17"/>
      <c r="AQ61" s="106"/>
      <c r="AR61" s="295"/>
    </row>
    <row r="62" spans="1:44" ht="21" thickBot="1">
      <c r="A62" s="105">
        <v>56</v>
      </c>
      <c r="B62" s="93">
        <f>IF('Student DATA Entry'!A58="","",'Student DATA Entry'!A58)</f>
        <v>956</v>
      </c>
      <c r="C62" s="93" t="str">
        <f>IF('Student DATA Entry'!D58="","",'Student DATA Entry'!D58)</f>
        <v/>
      </c>
      <c r="D62" s="94" t="str">
        <f>IF('Student DATA Entry'!I58="","",'Student DATA Entry'!I58)</f>
        <v/>
      </c>
      <c r="E62" s="95" t="str">
        <f>IF('Student DATA Entry'!E58="","",'Student DATA Entry'!E58)</f>
        <v/>
      </c>
      <c r="F62" s="95" t="str">
        <f>IF('Student DATA Entry'!F58="","",'Student DATA Entry'!F58)</f>
        <v/>
      </c>
      <c r="G62" s="95" t="str">
        <f>IF('Student DATA Entry'!G58="","",'Student DATA Entry'!G58)</f>
        <v/>
      </c>
      <c r="H62" s="93" t="str">
        <f>IF('Student DATA Entry'!J58="","",'Student DATA Entry'!J58)</f>
        <v/>
      </c>
      <c r="I62" s="97" t="str">
        <f>IF(AND('Student DATA Entry'!H58=""),"",IF(AND('Student DATA Entry'!H58="Boy"),"M","F"))</f>
        <v/>
      </c>
      <c r="J62" s="16"/>
      <c r="K62" s="17"/>
      <c r="L62" s="17"/>
      <c r="M62" s="18"/>
      <c r="N62" s="19"/>
      <c r="O62" s="16"/>
      <c r="P62" s="17"/>
      <c r="Q62" s="17"/>
      <c r="R62" s="18"/>
      <c r="S62" s="19"/>
      <c r="T62" s="16"/>
      <c r="U62" s="17"/>
      <c r="V62" s="17"/>
      <c r="W62" s="18"/>
      <c r="X62" s="19"/>
      <c r="Y62" s="16"/>
      <c r="Z62" s="17"/>
      <c r="AA62" s="17"/>
      <c r="AB62" s="18"/>
      <c r="AC62" s="19"/>
      <c r="AD62" s="16"/>
      <c r="AE62" s="17"/>
      <c r="AF62" s="17"/>
      <c r="AG62" s="18"/>
      <c r="AH62" s="19"/>
      <c r="AI62" s="16"/>
      <c r="AJ62" s="17"/>
      <c r="AK62" s="17"/>
      <c r="AL62" s="18"/>
      <c r="AM62" s="19"/>
      <c r="AN62" s="17"/>
      <c r="AO62" s="17"/>
      <c r="AP62" s="17"/>
      <c r="AQ62" s="106"/>
      <c r="AR62" s="295"/>
    </row>
    <row r="63" spans="1:44" ht="21" thickBot="1">
      <c r="A63" s="105">
        <v>57</v>
      </c>
      <c r="B63" s="93">
        <f>IF('Student DATA Entry'!A59="","",'Student DATA Entry'!A59)</f>
        <v>957</v>
      </c>
      <c r="C63" s="93" t="str">
        <f>IF('Student DATA Entry'!D59="","",'Student DATA Entry'!D59)</f>
        <v/>
      </c>
      <c r="D63" s="94" t="str">
        <f>IF('Student DATA Entry'!I59="","",'Student DATA Entry'!I59)</f>
        <v/>
      </c>
      <c r="E63" s="95" t="str">
        <f>IF('Student DATA Entry'!E59="","",'Student DATA Entry'!E59)</f>
        <v/>
      </c>
      <c r="F63" s="95" t="str">
        <f>IF('Student DATA Entry'!F59="","",'Student DATA Entry'!F59)</f>
        <v/>
      </c>
      <c r="G63" s="95" t="str">
        <f>IF('Student DATA Entry'!G59="","",'Student DATA Entry'!G59)</f>
        <v/>
      </c>
      <c r="H63" s="93" t="str">
        <f>IF('Student DATA Entry'!J59="","",'Student DATA Entry'!J59)</f>
        <v/>
      </c>
      <c r="I63" s="97" t="str">
        <f>IF(AND('Student DATA Entry'!H59=""),"",IF(AND('Student DATA Entry'!H59="Boy"),"M","F"))</f>
        <v/>
      </c>
      <c r="J63" s="16"/>
      <c r="K63" s="17"/>
      <c r="L63" s="17"/>
      <c r="M63" s="18"/>
      <c r="N63" s="19"/>
      <c r="O63" s="16"/>
      <c r="P63" s="17"/>
      <c r="Q63" s="17"/>
      <c r="R63" s="18"/>
      <c r="S63" s="19"/>
      <c r="T63" s="16"/>
      <c r="U63" s="17"/>
      <c r="V63" s="17"/>
      <c r="W63" s="18"/>
      <c r="X63" s="19"/>
      <c r="Y63" s="16"/>
      <c r="Z63" s="17"/>
      <c r="AA63" s="17"/>
      <c r="AB63" s="18"/>
      <c r="AC63" s="19"/>
      <c r="AD63" s="16"/>
      <c r="AE63" s="17"/>
      <c r="AF63" s="17"/>
      <c r="AG63" s="18"/>
      <c r="AH63" s="19"/>
      <c r="AI63" s="16"/>
      <c r="AJ63" s="17"/>
      <c r="AK63" s="17"/>
      <c r="AL63" s="18"/>
      <c r="AM63" s="19"/>
      <c r="AN63" s="17"/>
      <c r="AO63" s="17"/>
      <c r="AP63" s="17"/>
      <c r="AQ63" s="106"/>
      <c r="AR63" s="295"/>
    </row>
    <row r="64" spans="1:44" ht="21" thickBot="1">
      <c r="A64" s="105">
        <v>58</v>
      </c>
      <c r="B64" s="93">
        <f>IF('Student DATA Entry'!A60="","",'Student DATA Entry'!A60)</f>
        <v>958</v>
      </c>
      <c r="C64" s="93" t="str">
        <f>IF('Student DATA Entry'!D60="","",'Student DATA Entry'!D60)</f>
        <v/>
      </c>
      <c r="D64" s="94" t="str">
        <f>IF('Student DATA Entry'!I60="","",'Student DATA Entry'!I60)</f>
        <v/>
      </c>
      <c r="E64" s="95" t="str">
        <f>IF('Student DATA Entry'!E60="","",'Student DATA Entry'!E60)</f>
        <v/>
      </c>
      <c r="F64" s="95" t="str">
        <f>IF('Student DATA Entry'!F60="","",'Student DATA Entry'!F60)</f>
        <v/>
      </c>
      <c r="G64" s="95" t="str">
        <f>IF('Student DATA Entry'!G60="","",'Student DATA Entry'!G60)</f>
        <v/>
      </c>
      <c r="H64" s="93" t="str">
        <f>IF('Student DATA Entry'!J60="","",'Student DATA Entry'!J60)</f>
        <v/>
      </c>
      <c r="I64" s="97" t="str">
        <f>IF(AND('Student DATA Entry'!H60=""),"",IF(AND('Student DATA Entry'!H60="Boy"),"M","F"))</f>
        <v/>
      </c>
      <c r="J64" s="16"/>
      <c r="K64" s="17"/>
      <c r="L64" s="17"/>
      <c r="M64" s="18"/>
      <c r="N64" s="19"/>
      <c r="O64" s="16"/>
      <c r="P64" s="17"/>
      <c r="Q64" s="17"/>
      <c r="R64" s="18"/>
      <c r="S64" s="19"/>
      <c r="T64" s="16"/>
      <c r="U64" s="17"/>
      <c r="V64" s="17"/>
      <c r="W64" s="18"/>
      <c r="X64" s="19"/>
      <c r="Y64" s="16"/>
      <c r="Z64" s="17"/>
      <c r="AA64" s="17"/>
      <c r="AB64" s="18"/>
      <c r="AC64" s="19"/>
      <c r="AD64" s="16"/>
      <c r="AE64" s="17"/>
      <c r="AF64" s="17"/>
      <c r="AG64" s="18"/>
      <c r="AH64" s="19"/>
      <c r="AI64" s="16"/>
      <c r="AJ64" s="17"/>
      <c r="AK64" s="17"/>
      <c r="AL64" s="18"/>
      <c r="AM64" s="19"/>
      <c r="AN64" s="17"/>
      <c r="AO64" s="17"/>
      <c r="AP64" s="17"/>
      <c r="AQ64" s="106"/>
      <c r="AR64" s="295"/>
    </row>
    <row r="65" spans="1:44" ht="21" thickBot="1">
      <c r="A65" s="105">
        <v>59</v>
      </c>
      <c r="B65" s="93">
        <f>IF('Student DATA Entry'!A61="","",'Student DATA Entry'!A61)</f>
        <v>959</v>
      </c>
      <c r="C65" s="93" t="str">
        <f>IF('Student DATA Entry'!D61="","",'Student DATA Entry'!D61)</f>
        <v/>
      </c>
      <c r="D65" s="94" t="str">
        <f>IF('Student DATA Entry'!I61="","",'Student DATA Entry'!I61)</f>
        <v/>
      </c>
      <c r="E65" s="95" t="str">
        <f>IF('Student DATA Entry'!E61="","",'Student DATA Entry'!E61)</f>
        <v/>
      </c>
      <c r="F65" s="95" t="str">
        <f>IF('Student DATA Entry'!F61="","",'Student DATA Entry'!F61)</f>
        <v/>
      </c>
      <c r="G65" s="95" t="str">
        <f>IF('Student DATA Entry'!G61="","",'Student DATA Entry'!G61)</f>
        <v/>
      </c>
      <c r="H65" s="93" t="str">
        <f>IF('Student DATA Entry'!J61="","",'Student DATA Entry'!J61)</f>
        <v/>
      </c>
      <c r="I65" s="97" t="str">
        <f>IF(AND('Student DATA Entry'!H61=""),"",IF(AND('Student DATA Entry'!H61="Boy"),"M","F"))</f>
        <v/>
      </c>
      <c r="J65" s="16"/>
      <c r="K65" s="17"/>
      <c r="L65" s="17"/>
      <c r="M65" s="18"/>
      <c r="N65" s="19"/>
      <c r="O65" s="16"/>
      <c r="P65" s="17"/>
      <c r="Q65" s="17"/>
      <c r="R65" s="18"/>
      <c r="S65" s="19"/>
      <c r="T65" s="16"/>
      <c r="U65" s="17"/>
      <c r="V65" s="17"/>
      <c r="W65" s="18"/>
      <c r="X65" s="19"/>
      <c r="Y65" s="16"/>
      <c r="Z65" s="17"/>
      <c r="AA65" s="17"/>
      <c r="AB65" s="18"/>
      <c r="AC65" s="19"/>
      <c r="AD65" s="16"/>
      <c r="AE65" s="17"/>
      <c r="AF65" s="17"/>
      <c r="AG65" s="18"/>
      <c r="AH65" s="19"/>
      <c r="AI65" s="16"/>
      <c r="AJ65" s="17"/>
      <c r="AK65" s="17"/>
      <c r="AL65" s="18"/>
      <c r="AM65" s="19"/>
      <c r="AN65" s="17"/>
      <c r="AO65" s="17"/>
      <c r="AP65" s="17"/>
      <c r="AQ65" s="106"/>
      <c r="AR65" s="295"/>
    </row>
    <row r="66" spans="1:44" ht="21" thickBot="1">
      <c r="A66" s="105">
        <v>60</v>
      </c>
      <c r="B66" s="93">
        <f>IF('Student DATA Entry'!A62="","",'Student DATA Entry'!A62)</f>
        <v>960</v>
      </c>
      <c r="C66" s="93" t="str">
        <f>IF('Student DATA Entry'!D62="","",'Student DATA Entry'!D62)</f>
        <v/>
      </c>
      <c r="D66" s="94" t="str">
        <f>IF('Student DATA Entry'!I62="","",'Student DATA Entry'!I62)</f>
        <v/>
      </c>
      <c r="E66" s="95" t="str">
        <f>IF('Student DATA Entry'!E62="","",'Student DATA Entry'!E62)</f>
        <v/>
      </c>
      <c r="F66" s="95" t="str">
        <f>IF('Student DATA Entry'!F62="","",'Student DATA Entry'!F62)</f>
        <v/>
      </c>
      <c r="G66" s="95" t="str">
        <f>IF('Student DATA Entry'!G62="","",'Student DATA Entry'!G62)</f>
        <v/>
      </c>
      <c r="H66" s="93" t="str">
        <f>IF('Student DATA Entry'!J62="","",'Student DATA Entry'!J62)</f>
        <v/>
      </c>
      <c r="I66" s="97" t="str">
        <f>IF(AND('Student DATA Entry'!H62=""),"",IF(AND('Student DATA Entry'!H62="Boy"),"M","F"))</f>
        <v/>
      </c>
      <c r="J66" s="16"/>
      <c r="K66" s="17"/>
      <c r="L66" s="17"/>
      <c r="M66" s="18"/>
      <c r="N66" s="19"/>
      <c r="O66" s="16"/>
      <c r="P66" s="17"/>
      <c r="Q66" s="17"/>
      <c r="R66" s="18"/>
      <c r="S66" s="19"/>
      <c r="T66" s="16"/>
      <c r="U66" s="17"/>
      <c r="V66" s="17"/>
      <c r="W66" s="18"/>
      <c r="X66" s="19"/>
      <c r="Y66" s="16"/>
      <c r="Z66" s="17"/>
      <c r="AA66" s="17"/>
      <c r="AB66" s="18"/>
      <c r="AC66" s="19"/>
      <c r="AD66" s="16"/>
      <c r="AE66" s="17"/>
      <c r="AF66" s="17"/>
      <c r="AG66" s="18"/>
      <c r="AH66" s="19"/>
      <c r="AI66" s="16"/>
      <c r="AJ66" s="17"/>
      <c r="AK66" s="17"/>
      <c r="AL66" s="18"/>
      <c r="AM66" s="19"/>
      <c r="AN66" s="17"/>
      <c r="AO66" s="17"/>
      <c r="AP66" s="17"/>
      <c r="AQ66" s="106"/>
      <c r="AR66" s="295"/>
    </row>
    <row r="67" spans="1:44" ht="21" thickBot="1">
      <c r="A67" s="105">
        <v>61</v>
      </c>
      <c r="B67" s="93">
        <f>IF('Student DATA Entry'!A63="","",'Student DATA Entry'!A63)</f>
        <v>961</v>
      </c>
      <c r="C67" s="93" t="str">
        <f>IF('Student DATA Entry'!D63="","",'Student DATA Entry'!D63)</f>
        <v/>
      </c>
      <c r="D67" s="94" t="str">
        <f>IF('Student DATA Entry'!I63="","",'Student DATA Entry'!I63)</f>
        <v/>
      </c>
      <c r="E67" s="95" t="str">
        <f>IF('Student DATA Entry'!E63="","",'Student DATA Entry'!E63)</f>
        <v/>
      </c>
      <c r="F67" s="95" t="str">
        <f>IF('Student DATA Entry'!F63="","",'Student DATA Entry'!F63)</f>
        <v/>
      </c>
      <c r="G67" s="95" t="str">
        <f>IF('Student DATA Entry'!G63="","",'Student DATA Entry'!G63)</f>
        <v/>
      </c>
      <c r="H67" s="93" t="str">
        <f>IF('Student DATA Entry'!J63="","",'Student DATA Entry'!J63)</f>
        <v/>
      </c>
      <c r="I67" s="97" t="str">
        <f>IF(AND('Student DATA Entry'!H63=""),"",IF(AND('Student DATA Entry'!H63="Boy"),"M","F"))</f>
        <v/>
      </c>
      <c r="J67" s="16"/>
      <c r="K67" s="17"/>
      <c r="L67" s="17"/>
      <c r="M67" s="18"/>
      <c r="N67" s="19"/>
      <c r="O67" s="16"/>
      <c r="P67" s="17"/>
      <c r="Q67" s="17"/>
      <c r="R67" s="18"/>
      <c r="S67" s="19"/>
      <c r="T67" s="16"/>
      <c r="U67" s="17"/>
      <c r="V67" s="17"/>
      <c r="W67" s="18"/>
      <c r="X67" s="19"/>
      <c r="Y67" s="16"/>
      <c r="Z67" s="17"/>
      <c r="AA67" s="17"/>
      <c r="AB67" s="18"/>
      <c r="AC67" s="19"/>
      <c r="AD67" s="16"/>
      <c r="AE67" s="17"/>
      <c r="AF67" s="17"/>
      <c r="AG67" s="18"/>
      <c r="AH67" s="19"/>
      <c r="AI67" s="16"/>
      <c r="AJ67" s="17"/>
      <c r="AK67" s="17"/>
      <c r="AL67" s="18"/>
      <c r="AM67" s="19"/>
      <c r="AN67" s="17"/>
      <c r="AO67" s="17"/>
      <c r="AP67" s="17"/>
      <c r="AQ67" s="106"/>
      <c r="AR67" s="295"/>
    </row>
    <row r="68" spans="1:44" ht="21" thickBot="1">
      <c r="A68" s="105">
        <v>62</v>
      </c>
      <c r="B68" s="93">
        <f>IF('Student DATA Entry'!A64="","",'Student DATA Entry'!A64)</f>
        <v>962</v>
      </c>
      <c r="C68" s="93" t="str">
        <f>IF('Student DATA Entry'!D64="","",'Student DATA Entry'!D64)</f>
        <v/>
      </c>
      <c r="D68" s="94" t="str">
        <f>IF('Student DATA Entry'!I64="","",'Student DATA Entry'!I64)</f>
        <v/>
      </c>
      <c r="E68" s="95" t="str">
        <f>IF('Student DATA Entry'!E64="","",'Student DATA Entry'!E64)</f>
        <v/>
      </c>
      <c r="F68" s="95" t="str">
        <f>IF('Student DATA Entry'!F64="","",'Student DATA Entry'!F64)</f>
        <v/>
      </c>
      <c r="G68" s="95" t="str">
        <f>IF('Student DATA Entry'!G64="","",'Student DATA Entry'!G64)</f>
        <v/>
      </c>
      <c r="H68" s="93" t="str">
        <f>IF('Student DATA Entry'!J64="","",'Student DATA Entry'!J64)</f>
        <v/>
      </c>
      <c r="I68" s="97" t="str">
        <f>IF(AND('Student DATA Entry'!H64=""),"",IF(AND('Student DATA Entry'!H64="Boy"),"M","F"))</f>
        <v/>
      </c>
      <c r="J68" s="16"/>
      <c r="K68" s="17"/>
      <c r="L68" s="17"/>
      <c r="M68" s="18"/>
      <c r="N68" s="19"/>
      <c r="O68" s="16"/>
      <c r="P68" s="17"/>
      <c r="Q68" s="17"/>
      <c r="R68" s="18"/>
      <c r="S68" s="19"/>
      <c r="T68" s="16"/>
      <c r="U68" s="17"/>
      <c r="V68" s="17"/>
      <c r="W68" s="18"/>
      <c r="X68" s="19"/>
      <c r="Y68" s="16"/>
      <c r="Z68" s="17"/>
      <c r="AA68" s="17"/>
      <c r="AB68" s="18"/>
      <c r="AC68" s="19"/>
      <c r="AD68" s="16"/>
      <c r="AE68" s="17"/>
      <c r="AF68" s="17"/>
      <c r="AG68" s="18"/>
      <c r="AH68" s="19"/>
      <c r="AI68" s="16"/>
      <c r="AJ68" s="17"/>
      <c r="AK68" s="17"/>
      <c r="AL68" s="18"/>
      <c r="AM68" s="19"/>
      <c r="AN68" s="17"/>
      <c r="AO68" s="17"/>
      <c r="AP68" s="17"/>
      <c r="AQ68" s="106"/>
      <c r="AR68" s="295"/>
    </row>
    <row r="69" spans="1:44" ht="21" thickBot="1">
      <c r="A69" s="105">
        <v>63</v>
      </c>
      <c r="B69" s="93">
        <f>IF('Student DATA Entry'!A65="","",'Student DATA Entry'!A65)</f>
        <v>963</v>
      </c>
      <c r="C69" s="93" t="str">
        <f>IF('Student DATA Entry'!D65="","",'Student DATA Entry'!D65)</f>
        <v/>
      </c>
      <c r="D69" s="94" t="str">
        <f>IF('Student DATA Entry'!I65="","",'Student DATA Entry'!I65)</f>
        <v/>
      </c>
      <c r="E69" s="95" t="str">
        <f>IF('Student DATA Entry'!E65="","",'Student DATA Entry'!E65)</f>
        <v/>
      </c>
      <c r="F69" s="95" t="str">
        <f>IF('Student DATA Entry'!F65="","",'Student DATA Entry'!F65)</f>
        <v/>
      </c>
      <c r="G69" s="95" t="str">
        <f>IF('Student DATA Entry'!G65="","",'Student DATA Entry'!G65)</f>
        <v/>
      </c>
      <c r="H69" s="93" t="str">
        <f>IF('Student DATA Entry'!J65="","",'Student DATA Entry'!J65)</f>
        <v/>
      </c>
      <c r="I69" s="97" t="str">
        <f>IF(AND('Student DATA Entry'!H65=""),"",IF(AND('Student DATA Entry'!H65="Boy"),"M","F"))</f>
        <v/>
      </c>
      <c r="J69" s="16"/>
      <c r="K69" s="17"/>
      <c r="L69" s="17"/>
      <c r="M69" s="18"/>
      <c r="N69" s="19"/>
      <c r="O69" s="16"/>
      <c r="P69" s="17"/>
      <c r="Q69" s="17"/>
      <c r="R69" s="18"/>
      <c r="S69" s="19"/>
      <c r="T69" s="16"/>
      <c r="U69" s="17"/>
      <c r="V69" s="17"/>
      <c r="W69" s="18"/>
      <c r="X69" s="19"/>
      <c r="Y69" s="16"/>
      <c r="Z69" s="17"/>
      <c r="AA69" s="17"/>
      <c r="AB69" s="18"/>
      <c r="AC69" s="19"/>
      <c r="AD69" s="16"/>
      <c r="AE69" s="17"/>
      <c r="AF69" s="17"/>
      <c r="AG69" s="18"/>
      <c r="AH69" s="19"/>
      <c r="AI69" s="16"/>
      <c r="AJ69" s="17"/>
      <c r="AK69" s="17"/>
      <c r="AL69" s="18"/>
      <c r="AM69" s="19"/>
      <c r="AN69" s="17"/>
      <c r="AO69" s="17"/>
      <c r="AP69" s="17"/>
      <c r="AQ69" s="106"/>
      <c r="AR69" s="295"/>
    </row>
    <row r="70" spans="1:44" ht="21" thickBot="1">
      <c r="A70" s="105">
        <v>64</v>
      </c>
      <c r="B70" s="93">
        <f>IF('Student DATA Entry'!A66="","",'Student DATA Entry'!A66)</f>
        <v>964</v>
      </c>
      <c r="C70" s="93" t="str">
        <f>IF('Student DATA Entry'!D66="","",'Student DATA Entry'!D66)</f>
        <v/>
      </c>
      <c r="D70" s="94" t="str">
        <f>IF('Student DATA Entry'!I66="","",'Student DATA Entry'!I66)</f>
        <v/>
      </c>
      <c r="E70" s="95" t="str">
        <f>IF('Student DATA Entry'!E66="","",'Student DATA Entry'!E66)</f>
        <v/>
      </c>
      <c r="F70" s="95" t="str">
        <f>IF('Student DATA Entry'!F66="","",'Student DATA Entry'!F66)</f>
        <v/>
      </c>
      <c r="G70" s="95" t="str">
        <f>IF('Student DATA Entry'!G66="","",'Student DATA Entry'!G66)</f>
        <v/>
      </c>
      <c r="H70" s="93" t="str">
        <f>IF('Student DATA Entry'!J66="","",'Student DATA Entry'!J66)</f>
        <v/>
      </c>
      <c r="I70" s="97" t="str">
        <f>IF(AND('Student DATA Entry'!H66=""),"",IF(AND('Student DATA Entry'!H66="Boy"),"M","F"))</f>
        <v/>
      </c>
      <c r="J70" s="16"/>
      <c r="K70" s="17"/>
      <c r="L70" s="17"/>
      <c r="M70" s="18"/>
      <c r="N70" s="19"/>
      <c r="O70" s="16"/>
      <c r="P70" s="17"/>
      <c r="Q70" s="17"/>
      <c r="R70" s="18"/>
      <c r="S70" s="19"/>
      <c r="T70" s="16"/>
      <c r="U70" s="17"/>
      <c r="V70" s="17"/>
      <c r="W70" s="18"/>
      <c r="X70" s="19"/>
      <c r="Y70" s="16"/>
      <c r="Z70" s="17"/>
      <c r="AA70" s="17"/>
      <c r="AB70" s="18"/>
      <c r="AC70" s="19"/>
      <c r="AD70" s="16"/>
      <c r="AE70" s="17"/>
      <c r="AF70" s="17"/>
      <c r="AG70" s="18"/>
      <c r="AH70" s="19"/>
      <c r="AI70" s="16"/>
      <c r="AJ70" s="17"/>
      <c r="AK70" s="17"/>
      <c r="AL70" s="18"/>
      <c r="AM70" s="19"/>
      <c r="AN70" s="17"/>
      <c r="AO70" s="17"/>
      <c r="AP70" s="17"/>
      <c r="AQ70" s="106"/>
      <c r="AR70" s="295"/>
    </row>
    <row r="71" spans="1:44" ht="21" thickBot="1">
      <c r="A71" s="105">
        <v>65</v>
      </c>
      <c r="B71" s="93">
        <f>IF('Student DATA Entry'!A67="","",'Student DATA Entry'!A67)</f>
        <v>965</v>
      </c>
      <c r="C71" s="93" t="str">
        <f>IF('Student DATA Entry'!D67="","",'Student DATA Entry'!D67)</f>
        <v/>
      </c>
      <c r="D71" s="94" t="str">
        <f>IF('Student DATA Entry'!I67="","",'Student DATA Entry'!I67)</f>
        <v/>
      </c>
      <c r="E71" s="95" t="str">
        <f>IF('Student DATA Entry'!E67="","",'Student DATA Entry'!E67)</f>
        <v/>
      </c>
      <c r="F71" s="95" t="str">
        <f>IF('Student DATA Entry'!F67="","",'Student DATA Entry'!F67)</f>
        <v/>
      </c>
      <c r="G71" s="95" t="str">
        <f>IF('Student DATA Entry'!G67="","",'Student DATA Entry'!G67)</f>
        <v/>
      </c>
      <c r="H71" s="93" t="str">
        <f>IF('Student DATA Entry'!J67="","",'Student DATA Entry'!J67)</f>
        <v/>
      </c>
      <c r="I71" s="97" t="str">
        <f>IF(AND('Student DATA Entry'!H67=""),"",IF(AND('Student DATA Entry'!H67="Boy"),"M","F"))</f>
        <v/>
      </c>
      <c r="J71" s="16"/>
      <c r="K71" s="17"/>
      <c r="L71" s="17"/>
      <c r="M71" s="18"/>
      <c r="N71" s="19"/>
      <c r="O71" s="16"/>
      <c r="P71" s="17"/>
      <c r="Q71" s="17"/>
      <c r="R71" s="18"/>
      <c r="S71" s="19"/>
      <c r="T71" s="16"/>
      <c r="U71" s="17"/>
      <c r="V71" s="17"/>
      <c r="W71" s="18"/>
      <c r="X71" s="19"/>
      <c r="Y71" s="16"/>
      <c r="Z71" s="17"/>
      <c r="AA71" s="17"/>
      <c r="AB71" s="18"/>
      <c r="AC71" s="19"/>
      <c r="AD71" s="16"/>
      <c r="AE71" s="17"/>
      <c r="AF71" s="17"/>
      <c r="AG71" s="18"/>
      <c r="AH71" s="19"/>
      <c r="AI71" s="16"/>
      <c r="AJ71" s="17"/>
      <c r="AK71" s="17"/>
      <c r="AL71" s="18"/>
      <c r="AM71" s="19"/>
      <c r="AN71" s="17"/>
      <c r="AO71" s="17"/>
      <c r="AP71" s="17"/>
      <c r="AQ71" s="106"/>
      <c r="AR71" s="295"/>
    </row>
    <row r="72" spans="1:44" ht="21" thickBot="1">
      <c r="A72" s="105">
        <v>66</v>
      </c>
      <c r="B72" s="93">
        <f>IF('Student DATA Entry'!A68="","",'Student DATA Entry'!A68)</f>
        <v>966</v>
      </c>
      <c r="C72" s="93" t="str">
        <f>IF('Student DATA Entry'!D68="","",'Student DATA Entry'!D68)</f>
        <v/>
      </c>
      <c r="D72" s="94" t="str">
        <f>IF('Student DATA Entry'!I68="","",'Student DATA Entry'!I68)</f>
        <v/>
      </c>
      <c r="E72" s="95" t="str">
        <f>IF('Student DATA Entry'!E68="","",'Student DATA Entry'!E68)</f>
        <v/>
      </c>
      <c r="F72" s="95" t="str">
        <f>IF('Student DATA Entry'!F68="","",'Student DATA Entry'!F68)</f>
        <v/>
      </c>
      <c r="G72" s="95" t="str">
        <f>IF('Student DATA Entry'!G68="","",'Student DATA Entry'!G68)</f>
        <v/>
      </c>
      <c r="H72" s="93" t="str">
        <f>IF('Student DATA Entry'!J68="","",'Student DATA Entry'!J68)</f>
        <v/>
      </c>
      <c r="I72" s="97" t="str">
        <f>IF(AND('Student DATA Entry'!H68=""),"",IF(AND('Student DATA Entry'!H68="Boy"),"M","F"))</f>
        <v/>
      </c>
      <c r="J72" s="16"/>
      <c r="K72" s="17"/>
      <c r="L72" s="17"/>
      <c r="M72" s="18"/>
      <c r="N72" s="19"/>
      <c r="O72" s="16"/>
      <c r="P72" s="17"/>
      <c r="Q72" s="17"/>
      <c r="R72" s="18"/>
      <c r="S72" s="19"/>
      <c r="T72" s="16"/>
      <c r="U72" s="17"/>
      <c r="V72" s="17"/>
      <c r="W72" s="18"/>
      <c r="X72" s="19"/>
      <c r="Y72" s="16"/>
      <c r="Z72" s="17"/>
      <c r="AA72" s="17"/>
      <c r="AB72" s="18"/>
      <c r="AC72" s="19"/>
      <c r="AD72" s="16"/>
      <c r="AE72" s="17"/>
      <c r="AF72" s="17"/>
      <c r="AG72" s="18"/>
      <c r="AH72" s="19"/>
      <c r="AI72" s="16"/>
      <c r="AJ72" s="17"/>
      <c r="AK72" s="17"/>
      <c r="AL72" s="18"/>
      <c r="AM72" s="19"/>
      <c r="AN72" s="17"/>
      <c r="AO72" s="17"/>
      <c r="AP72" s="17"/>
      <c r="AQ72" s="106"/>
      <c r="AR72" s="295"/>
    </row>
    <row r="73" spans="1:44" ht="21" thickBot="1">
      <c r="A73" s="105">
        <v>67</v>
      </c>
      <c r="B73" s="93">
        <f>IF('Student DATA Entry'!A69="","",'Student DATA Entry'!A69)</f>
        <v>967</v>
      </c>
      <c r="C73" s="93" t="str">
        <f>IF('Student DATA Entry'!D69="","",'Student DATA Entry'!D69)</f>
        <v/>
      </c>
      <c r="D73" s="94" t="str">
        <f>IF('Student DATA Entry'!I69="","",'Student DATA Entry'!I69)</f>
        <v/>
      </c>
      <c r="E73" s="95" t="str">
        <f>IF('Student DATA Entry'!E69="","",'Student DATA Entry'!E69)</f>
        <v/>
      </c>
      <c r="F73" s="95" t="str">
        <f>IF('Student DATA Entry'!F69="","",'Student DATA Entry'!F69)</f>
        <v/>
      </c>
      <c r="G73" s="95" t="str">
        <f>IF('Student DATA Entry'!G69="","",'Student DATA Entry'!G69)</f>
        <v/>
      </c>
      <c r="H73" s="93" t="str">
        <f>IF('Student DATA Entry'!J69="","",'Student DATA Entry'!J69)</f>
        <v/>
      </c>
      <c r="I73" s="97" t="str">
        <f>IF(AND('Student DATA Entry'!H69=""),"",IF(AND('Student DATA Entry'!H69="Boy"),"M","F"))</f>
        <v/>
      </c>
      <c r="J73" s="16"/>
      <c r="K73" s="17"/>
      <c r="L73" s="17"/>
      <c r="M73" s="18"/>
      <c r="N73" s="19"/>
      <c r="O73" s="16"/>
      <c r="P73" s="17"/>
      <c r="Q73" s="17"/>
      <c r="R73" s="18"/>
      <c r="S73" s="19"/>
      <c r="T73" s="16"/>
      <c r="U73" s="17"/>
      <c r="V73" s="17"/>
      <c r="W73" s="18"/>
      <c r="X73" s="19"/>
      <c r="Y73" s="16"/>
      <c r="Z73" s="17"/>
      <c r="AA73" s="17"/>
      <c r="AB73" s="18"/>
      <c r="AC73" s="19"/>
      <c r="AD73" s="16"/>
      <c r="AE73" s="17"/>
      <c r="AF73" s="17"/>
      <c r="AG73" s="18"/>
      <c r="AH73" s="19"/>
      <c r="AI73" s="16"/>
      <c r="AJ73" s="17"/>
      <c r="AK73" s="17"/>
      <c r="AL73" s="18"/>
      <c r="AM73" s="19"/>
      <c r="AN73" s="17"/>
      <c r="AO73" s="17"/>
      <c r="AP73" s="17"/>
      <c r="AQ73" s="106"/>
      <c r="AR73" s="295"/>
    </row>
    <row r="74" spans="1:44" ht="21" thickBot="1">
      <c r="A74" s="105">
        <v>68</v>
      </c>
      <c r="B74" s="93">
        <f>IF('Student DATA Entry'!A70="","",'Student DATA Entry'!A70)</f>
        <v>968</v>
      </c>
      <c r="C74" s="93" t="str">
        <f>IF('Student DATA Entry'!D70="","",'Student DATA Entry'!D70)</f>
        <v/>
      </c>
      <c r="D74" s="94" t="str">
        <f>IF('Student DATA Entry'!I70="","",'Student DATA Entry'!I70)</f>
        <v/>
      </c>
      <c r="E74" s="95" t="str">
        <f>IF('Student DATA Entry'!E70="","",'Student DATA Entry'!E70)</f>
        <v/>
      </c>
      <c r="F74" s="95" t="str">
        <f>IF('Student DATA Entry'!F70="","",'Student DATA Entry'!F70)</f>
        <v/>
      </c>
      <c r="G74" s="95" t="str">
        <f>IF('Student DATA Entry'!G70="","",'Student DATA Entry'!G70)</f>
        <v/>
      </c>
      <c r="H74" s="93" t="str">
        <f>IF('Student DATA Entry'!J70="","",'Student DATA Entry'!J70)</f>
        <v/>
      </c>
      <c r="I74" s="97" t="str">
        <f>IF(AND('Student DATA Entry'!H70=""),"",IF(AND('Student DATA Entry'!H70="Boy"),"M","F"))</f>
        <v/>
      </c>
      <c r="J74" s="16"/>
      <c r="K74" s="17"/>
      <c r="L74" s="17"/>
      <c r="M74" s="18"/>
      <c r="N74" s="19"/>
      <c r="O74" s="16"/>
      <c r="P74" s="17"/>
      <c r="Q74" s="17"/>
      <c r="R74" s="18"/>
      <c r="S74" s="19"/>
      <c r="T74" s="16"/>
      <c r="U74" s="17"/>
      <c r="V74" s="17"/>
      <c r="W74" s="18"/>
      <c r="X74" s="19"/>
      <c r="Y74" s="16"/>
      <c r="Z74" s="17"/>
      <c r="AA74" s="17"/>
      <c r="AB74" s="18"/>
      <c r="AC74" s="19"/>
      <c r="AD74" s="16"/>
      <c r="AE74" s="17"/>
      <c r="AF74" s="17"/>
      <c r="AG74" s="18"/>
      <c r="AH74" s="19"/>
      <c r="AI74" s="16"/>
      <c r="AJ74" s="17"/>
      <c r="AK74" s="17"/>
      <c r="AL74" s="18"/>
      <c r="AM74" s="19"/>
      <c r="AN74" s="17"/>
      <c r="AO74" s="17"/>
      <c r="AP74" s="17"/>
      <c r="AQ74" s="106"/>
      <c r="AR74" s="295"/>
    </row>
    <row r="75" spans="1:44" ht="21" thickBot="1">
      <c r="A75" s="105">
        <v>69</v>
      </c>
      <c r="B75" s="93">
        <f>IF('Student DATA Entry'!A71="","",'Student DATA Entry'!A71)</f>
        <v>969</v>
      </c>
      <c r="C75" s="93" t="str">
        <f>IF('Student DATA Entry'!D71="","",'Student DATA Entry'!D71)</f>
        <v/>
      </c>
      <c r="D75" s="94" t="str">
        <f>IF('Student DATA Entry'!I71="","",'Student DATA Entry'!I71)</f>
        <v/>
      </c>
      <c r="E75" s="95" t="str">
        <f>IF('Student DATA Entry'!E71="","",'Student DATA Entry'!E71)</f>
        <v/>
      </c>
      <c r="F75" s="95" t="str">
        <f>IF('Student DATA Entry'!F71="","",'Student DATA Entry'!F71)</f>
        <v/>
      </c>
      <c r="G75" s="95" t="str">
        <f>IF('Student DATA Entry'!G71="","",'Student DATA Entry'!G71)</f>
        <v/>
      </c>
      <c r="H75" s="93" t="str">
        <f>IF('Student DATA Entry'!J71="","",'Student DATA Entry'!J71)</f>
        <v/>
      </c>
      <c r="I75" s="97" t="str">
        <f>IF(AND('Student DATA Entry'!H71=""),"",IF(AND('Student DATA Entry'!H71="Boy"),"M","F"))</f>
        <v/>
      </c>
      <c r="J75" s="16"/>
      <c r="K75" s="17"/>
      <c r="L75" s="17"/>
      <c r="M75" s="18"/>
      <c r="N75" s="19"/>
      <c r="O75" s="16"/>
      <c r="P75" s="17"/>
      <c r="Q75" s="17"/>
      <c r="R75" s="18"/>
      <c r="S75" s="19"/>
      <c r="T75" s="16"/>
      <c r="U75" s="17"/>
      <c r="V75" s="17"/>
      <c r="W75" s="18"/>
      <c r="X75" s="19"/>
      <c r="Y75" s="16"/>
      <c r="Z75" s="17"/>
      <c r="AA75" s="17"/>
      <c r="AB75" s="18"/>
      <c r="AC75" s="19"/>
      <c r="AD75" s="16"/>
      <c r="AE75" s="17"/>
      <c r="AF75" s="17"/>
      <c r="AG75" s="18"/>
      <c r="AH75" s="19"/>
      <c r="AI75" s="16"/>
      <c r="AJ75" s="17"/>
      <c r="AK75" s="17"/>
      <c r="AL75" s="18"/>
      <c r="AM75" s="19"/>
      <c r="AN75" s="17"/>
      <c r="AO75" s="17"/>
      <c r="AP75" s="17"/>
      <c r="AQ75" s="106"/>
      <c r="AR75" s="295"/>
    </row>
    <row r="76" spans="1:44" ht="21" thickBot="1">
      <c r="A76" s="105">
        <v>70</v>
      </c>
      <c r="B76" s="93">
        <f>IF('Student DATA Entry'!A72="","",'Student DATA Entry'!A72)</f>
        <v>970</v>
      </c>
      <c r="C76" s="93" t="str">
        <f>IF('Student DATA Entry'!D72="","",'Student DATA Entry'!D72)</f>
        <v/>
      </c>
      <c r="D76" s="94" t="str">
        <f>IF('Student DATA Entry'!I72="","",'Student DATA Entry'!I72)</f>
        <v/>
      </c>
      <c r="E76" s="95" t="str">
        <f>IF('Student DATA Entry'!E72="","",'Student DATA Entry'!E72)</f>
        <v/>
      </c>
      <c r="F76" s="95" t="str">
        <f>IF('Student DATA Entry'!F72="","",'Student DATA Entry'!F72)</f>
        <v/>
      </c>
      <c r="G76" s="95" t="str">
        <f>IF('Student DATA Entry'!G72="","",'Student DATA Entry'!G72)</f>
        <v/>
      </c>
      <c r="H76" s="93" t="str">
        <f>IF('Student DATA Entry'!J72="","",'Student DATA Entry'!J72)</f>
        <v/>
      </c>
      <c r="I76" s="97" t="str">
        <f>IF(AND('Student DATA Entry'!H72=""),"",IF(AND('Student DATA Entry'!H72="Boy"),"M","F"))</f>
        <v/>
      </c>
      <c r="J76" s="16"/>
      <c r="K76" s="17"/>
      <c r="L76" s="17"/>
      <c r="M76" s="18"/>
      <c r="N76" s="19"/>
      <c r="O76" s="16"/>
      <c r="P76" s="17"/>
      <c r="Q76" s="17"/>
      <c r="R76" s="18"/>
      <c r="S76" s="19"/>
      <c r="T76" s="16"/>
      <c r="U76" s="17"/>
      <c r="V76" s="17"/>
      <c r="W76" s="18"/>
      <c r="X76" s="19"/>
      <c r="Y76" s="16"/>
      <c r="Z76" s="17"/>
      <c r="AA76" s="17"/>
      <c r="AB76" s="18"/>
      <c r="AC76" s="19"/>
      <c r="AD76" s="16"/>
      <c r="AE76" s="17"/>
      <c r="AF76" s="17"/>
      <c r="AG76" s="18"/>
      <c r="AH76" s="19"/>
      <c r="AI76" s="16"/>
      <c r="AJ76" s="17"/>
      <c r="AK76" s="17"/>
      <c r="AL76" s="18"/>
      <c r="AM76" s="19"/>
      <c r="AN76" s="17"/>
      <c r="AO76" s="17"/>
      <c r="AP76" s="17"/>
      <c r="AQ76" s="106"/>
      <c r="AR76" s="295"/>
    </row>
    <row r="77" spans="1:44" ht="21" thickBot="1">
      <c r="A77" s="105">
        <v>71</v>
      </c>
      <c r="B77" s="93">
        <f>IF('Student DATA Entry'!A73="","",'Student DATA Entry'!A73)</f>
        <v>971</v>
      </c>
      <c r="C77" s="93" t="str">
        <f>IF('Student DATA Entry'!D73="","",'Student DATA Entry'!D73)</f>
        <v/>
      </c>
      <c r="D77" s="94" t="str">
        <f>IF('Student DATA Entry'!I73="","",'Student DATA Entry'!I73)</f>
        <v/>
      </c>
      <c r="E77" s="95" t="str">
        <f>IF('Student DATA Entry'!E73="","",'Student DATA Entry'!E73)</f>
        <v/>
      </c>
      <c r="F77" s="95" t="str">
        <f>IF('Student DATA Entry'!F73="","",'Student DATA Entry'!F73)</f>
        <v/>
      </c>
      <c r="G77" s="95" t="str">
        <f>IF('Student DATA Entry'!G73="","",'Student DATA Entry'!G73)</f>
        <v/>
      </c>
      <c r="H77" s="93" t="str">
        <f>IF('Student DATA Entry'!J73="","",'Student DATA Entry'!J73)</f>
        <v/>
      </c>
      <c r="I77" s="97" t="str">
        <f>IF(AND('Student DATA Entry'!H73=""),"",IF(AND('Student DATA Entry'!H73="Boy"),"M","F"))</f>
        <v/>
      </c>
      <c r="J77" s="16"/>
      <c r="K77" s="17"/>
      <c r="L77" s="17"/>
      <c r="M77" s="18"/>
      <c r="N77" s="19"/>
      <c r="O77" s="16"/>
      <c r="P77" s="17"/>
      <c r="Q77" s="17"/>
      <c r="R77" s="18"/>
      <c r="S77" s="19"/>
      <c r="T77" s="16"/>
      <c r="U77" s="17"/>
      <c r="V77" s="17"/>
      <c r="W77" s="18"/>
      <c r="X77" s="19"/>
      <c r="Y77" s="16"/>
      <c r="Z77" s="17"/>
      <c r="AA77" s="17"/>
      <c r="AB77" s="18"/>
      <c r="AC77" s="19"/>
      <c r="AD77" s="16"/>
      <c r="AE77" s="17"/>
      <c r="AF77" s="17"/>
      <c r="AG77" s="18"/>
      <c r="AH77" s="19"/>
      <c r="AI77" s="16"/>
      <c r="AJ77" s="17"/>
      <c r="AK77" s="17"/>
      <c r="AL77" s="18"/>
      <c r="AM77" s="19"/>
      <c r="AN77" s="17"/>
      <c r="AO77" s="17"/>
      <c r="AP77" s="17"/>
      <c r="AQ77" s="106"/>
      <c r="AR77" s="295"/>
    </row>
    <row r="78" spans="1:44" ht="21" thickBot="1">
      <c r="A78" s="105">
        <v>72</v>
      </c>
      <c r="B78" s="93">
        <f>IF('Student DATA Entry'!A74="","",'Student DATA Entry'!A74)</f>
        <v>972</v>
      </c>
      <c r="C78" s="93" t="str">
        <f>IF('Student DATA Entry'!D74="","",'Student DATA Entry'!D74)</f>
        <v/>
      </c>
      <c r="D78" s="94" t="str">
        <f>IF('Student DATA Entry'!I74="","",'Student DATA Entry'!I74)</f>
        <v/>
      </c>
      <c r="E78" s="95" t="str">
        <f>IF('Student DATA Entry'!E74="","",'Student DATA Entry'!E74)</f>
        <v/>
      </c>
      <c r="F78" s="95" t="str">
        <f>IF('Student DATA Entry'!F74="","",'Student DATA Entry'!F74)</f>
        <v/>
      </c>
      <c r="G78" s="95" t="str">
        <f>IF('Student DATA Entry'!G74="","",'Student DATA Entry'!G74)</f>
        <v/>
      </c>
      <c r="H78" s="93" t="str">
        <f>IF('Student DATA Entry'!J74="","",'Student DATA Entry'!J74)</f>
        <v/>
      </c>
      <c r="I78" s="97" t="str">
        <f>IF(AND('Student DATA Entry'!H74=""),"",IF(AND('Student DATA Entry'!H74="Boy"),"M","F"))</f>
        <v/>
      </c>
      <c r="J78" s="16"/>
      <c r="K78" s="17"/>
      <c r="L78" s="17"/>
      <c r="M78" s="18"/>
      <c r="N78" s="19"/>
      <c r="O78" s="16"/>
      <c r="P78" s="17"/>
      <c r="Q78" s="17"/>
      <c r="R78" s="18"/>
      <c r="S78" s="19"/>
      <c r="T78" s="16"/>
      <c r="U78" s="17"/>
      <c r="V78" s="17"/>
      <c r="W78" s="18"/>
      <c r="X78" s="19"/>
      <c r="Y78" s="16"/>
      <c r="Z78" s="17"/>
      <c r="AA78" s="17"/>
      <c r="AB78" s="18"/>
      <c r="AC78" s="19"/>
      <c r="AD78" s="16"/>
      <c r="AE78" s="17"/>
      <c r="AF78" s="17"/>
      <c r="AG78" s="18"/>
      <c r="AH78" s="19"/>
      <c r="AI78" s="16"/>
      <c r="AJ78" s="17"/>
      <c r="AK78" s="17"/>
      <c r="AL78" s="18"/>
      <c r="AM78" s="19"/>
      <c r="AN78" s="17"/>
      <c r="AO78" s="17"/>
      <c r="AP78" s="17"/>
      <c r="AQ78" s="106"/>
      <c r="AR78" s="295"/>
    </row>
    <row r="79" spans="1:44" ht="21" thickBot="1">
      <c r="A79" s="105">
        <v>73</v>
      </c>
      <c r="B79" s="93">
        <f>IF('Student DATA Entry'!A75="","",'Student DATA Entry'!A75)</f>
        <v>973</v>
      </c>
      <c r="C79" s="93" t="str">
        <f>IF('Student DATA Entry'!D75="","",'Student DATA Entry'!D75)</f>
        <v/>
      </c>
      <c r="D79" s="94" t="str">
        <f>IF('Student DATA Entry'!I75="","",'Student DATA Entry'!I75)</f>
        <v/>
      </c>
      <c r="E79" s="95" t="str">
        <f>IF('Student DATA Entry'!E75="","",'Student DATA Entry'!E75)</f>
        <v/>
      </c>
      <c r="F79" s="95" t="str">
        <f>IF('Student DATA Entry'!F75="","",'Student DATA Entry'!F75)</f>
        <v/>
      </c>
      <c r="G79" s="95" t="str">
        <f>IF('Student DATA Entry'!G75="","",'Student DATA Entry'!G75)</f>
        <v/>
      </c>
      <c r="H79" s="93" t="str">
        <f>IF('Student DATA Entry'!J75="","",'Student DATA Entry'!J75)</f>
        <v/>
      </c>
      <c r="I79" s="97" t="str">
        <f>IF(AND('Student DATA Entry'!H75=""),"",IF(AND('Student DATA Entry'!H75="Boy"),"M","F"))</f>
        <v/>
      </c>
      <c r="J79" s="16"/>
      <c r="K79" s="17"/>
      <c r="L79" s="17"/>
      <c r="M79" s="18"/>
      <c r="N79" s="19"/>
      <c r="O79" s="16"/>
      <c r="P79" s="17"/>
      <c r="Q79" s="17"/>
      <c r="R79" s="18"/>
      <c r="S79" s="19"/>
      <c r="T79" s="16"/>
      <c r="U79" s="17"/>
      <c r="V79" s="17"/>
      <c r="W79" s="18"/>
      <c r="X79" s="19"/>
      <c r="Y79" s="16"/>
      <c r="Z79" s="17"/>
      <c r="AA79" s="17"/>
      <c r="AB79" s="18"/>
      <c r="AC79" s="19"/>
      <c r="AD79" s="16"/>
      <c r="AE79" s="17"/>
      <c r="AF79" s="17"/>
      <c r="AG79" s="18"/>
      <c r="AH79" s="19"/>
      <c r="AI79" s="16"/>
      <c r="AJ79" s="17"/>
      <c r="AK79" s="17"/>
      <c r="AL79" s="18"/>
      <c r="AM79" s="19"/>
      <c r="AN79" s="17"/>
      <c r="AO79" s="17"/>
      <c r="AP79" s="17"/>
      <c r="AQ79" s="106"/>
      <c r="AR79" s="295"/>
    </row>
    <row r="80" spans="1:44" ht="21" thickBot="1">
      <c r="A80" s="105">
        <v>74</v>
      </c>
      <c r="B80" s="93">
        <f>IF('Student DATA Entry'!A76="","",'Student DATA Entry'!A76)</f>
        <v>974</v>
      </c>
      <c r="C80" s="93" t="str">
        <f>IF('Student DATA Entry'!D76="","",'Student DATA Entry'!D76)</f>
        <v/>
      </c>
      <c r="D80" s="94" t="str">
        <f>IF('Student DATA Entry'!I76="","",'Student DATA Entry'!I76)</f>
        <v/>
      </c>
      <c r="E80" s="95" t="str">
        <f>IF('Student DATA Entry'!E76="","",'Student DATA Entry'!E76)</f>
        <v/>
      </c>
      <c r="F80" s="95" t="str">
        <f>IF('Student DATA Entry'!F76="","",'Student DATA Entry'!F76)</f>
        <v/>
      </c>
      <c r="G80" s="95" t="str">
        <f>IF('Student DATA Entry'!G76="","",'Student DATA Entry'!G76)</f>
        <v/>
      </c>
      <c r="H80" s="93" t="str">
        <f>IF('Student DATA Entry'!J76="","",'Student DATA Entry'!J76)</f>
        <v/>
      </c>
      <c r="I80" s="97" t="str">
        <f>IF(AND('Student DATA Entry'!H76=""),"",IF(AND('Student DATA Entry'!H76="Boy"),"M","F"))</f>
        <v/>
      </c>
      <c r="J80" s="16"/>
      <c r="K80" s="17"/>
      <c r="L80" s="17"/>
      <c r="M80" s="18"/>
      <c r="N80" s="19"/>
      <c r="O80" s="16"/>
      <c r="P80" s="17"/>
      <c r="Q80" s="17"/>
      <c r="R80" s="18"/>
      <c r="S80" s="19"/>
      <c r="T80" s="16"/>
      <c r="U80" s="17"/>
      <c r="V80" s="17"/>
      <c r="W80" s="18"/>
      <c r="X80" s="19"/>
      <c r="Y80" s="16"/>
      <c r="Z80" s="17"/>
      <c r="AA80" s="17"/>
      <c r="AB80" s="18"/>
      <c r="AC80" s="19"/>
      <c r="AD80" s="16"/>
      <c r="AE80" s="17"/>
      <c r="AF80" s="17"/>
      <c r="AG80" s="18"/>
      <c r="AH80" s="19"/>
      <c r="AI80" s="16"/>
      <c r="AJ80" s="17"/>
      <c r="AK80" s="17"/>
      <c r="AL80" s="18"/>
      <c r="AM80" s="19"/>
      <c r="AN80" s="17"/>
      <c r="AO80" s="17"/>
      <c r="AP80" s="17"/>
      <c r="AQ80" s="106"/>
      <c r="AR80" s="295"/>
    </row>
    <row r="81" spans="1:44" ht="21" thickBot="1">
      <c r="A81" s="105">
        <v>75</v>
      </c>
      <c r="B81" s="93">
        <f>IF('Student DATA Entry'!A77="","",'Student DATA Entry'!A77)</f>
        <v>975</v>
      </c>
      <c r="C81" s="93" t="str">
        <f>IF('Student DATA Entry'!D77="","",'Student DATA Entry'!D77)</f>
        <v/>
      </c>
      <c r="D81" s="94" t="str">
        <f>IF('Student DATA Entry'!I77="","",'Student DATA Entry'!I77)</f>
        <v/>
      </c>
      <c r="E81" s="95" t="str">
        <f>IF('Student DATA Entry'!E77="","",'Student DATA Entry'!E77)</f>
        <v/>
      </c>
      <c r="F81" s="95" t="str">
        <f>IF('Student DATA Entry'!F77="","",'Student DATA Entry'!F77)</f>
        <v/>
      </c>
      <c r="G81" s="95" t="str">
        <f>IF('Student DATA Entry'!G77="","",'Student DATA Entry'!G77)</f>
        <v/>
      </c>
      <c r="H81" s="93" t="str">
        <f>IF('Student DATA Entry'!J77="","",'Student DATA Entry'!J77)</f>
        <v/>
      </c>
      <c r="I81" s="97" t="str">
        <f>IF(AND('Student DATA Entry'!H77=""),"",IF(AND('Student DATA Entry'!H77="Boy"),"M","F"))</f>
        <v/>
      </c>
      <c r="J81" s="16"/>
      <c r="K81" s="17"/>
      <c r="L81" s="17"/>
      <c r="M81" s="18"/>
      <c r="N81" s="19"/>
      <c r="O81" s="16"/>
      <c r="P81" s="17"/>
      <c r="Q81" s="17"/>
      <c r="R81" s="18"/>
      <c r="S81" s="19"/>
      <c r="T81" s="16"/>
      <c r="U81" s="17"/>
      <c r="V81" s="17"/>
      <c r="W81" s="18"/>
      <c r="X81" s="19"/>
      <c r="Y81" s="16"/>
      <c r="Z81" s="17"/>
      <c r="AA81" s="17"/>
      <c r="AB81" s="18"/>
      <c r="AC81" s="19"/>
      <c r="AD81" s="16"/>
      <c r="AE81" s="17"/>
      <c r="AF81" s="17"/>
      <c r="AG81" s="18"/>
      <c r="AH81" s="19"/>
      <c r="AI81" s="16"/>
      <c r="AJ81" s="17"/>
      <c r="AK81" s="17"/>
      <c r="AL81" s="18"/>
      <c r="AM81" s="19"/>
      <c r="AN81" s="17"/>
      <c r="AO81" s="17"/>
      <c r="AP81" s="17"/>
      <c r="AQ81" s="106"/>
      <c r="AR81" s="295"/>
    </row>
    <row r="82" spans="1:44" ht="21" thickBot="1">
      <c r="A82" s="105">
        <v>76</v>
      </c>
      <c r="B82" s="93">
        <f>IF('Student DATA Entry'!A78="","",'Student DATA Entry'!A78)</f>
        <v>976</v>
      </c>
      <c r="C82" s="93" t="str">
        <f>IF('Student DATA Entry'!D78="","",'Student DATA Entry'!D78)</f>
        <v/>
      </c>
      <c r="D82" s="94" t="str">
        <f>IF('Student DATA Entry'!I78="","",'Student DATA Entry'!I78)</f>
        <v/>
      </c>
      <c r="E82" s="95" t="str">
        <f>IF('Student DATA Entry'!E78="","",'Student DATA Entry'!E78)</f>
        <v/>
      </c>
      <c r="F82" s="95" t="str">
        <f>IF('Student DATA Entry'!F78="","",'Student DATA Entry'!F78)</f>
        <v/>
      </c>
      <c r="G82" s="95" t="str">
        <f>IF('Student DATA Entry'!G78="","",'Student DATA Entry'!G78)</f>
        <v/>
      </c>
      <c r="H82" s="93" t="str">
        <f>IF('Student DATA Entry'!J78="","",'Student DATA Entry'!J78)</f>
        <v/>
      </c>
      <c r="I82" s="97" t="str">
        <f>IF(AND('Student DATA Entry'!H78=""),"",IF(AND('Student DATA Entry'!H78="Boy"),"M","F"))</f>
        <v/>
      </c>
      <c r="J82" s="16"/>
      <c r="K82" s="17"/>
      <c r="L82" s="17"/>
      <c r="M82" s="18"/>
      <c r="N82" s="19"/>
      <c r="O82" s="16"/>
      <c r="P82" s="17"/>
      <c r="Q82" s="17"/>
      <c r="R82" s="18"/>
      <c r="S82" s="19"/>
      <c r="T82" s="16"/>
      <c r="U82" s="17"/>
      <c r="V82" s="17"/>
      <c r="W82" s="18"/>
      <c r="X82" s="19"/>
      <c r="Y82" s="16"/>
      <c r="Z82" s="17"/>
      <c r="AA82" s="17"/>
      <c r="AB82" s="18"/>
      <c r="AC82" s="19"/>
      <c r="AD82" s="16"/>
      <c r="AE82" s="17"/>
      <c r="AF82" s="17"/>
      <c r="AG82" s="18"/>
      <c r="AH82" s="19"/>
      <c r="AI82" s="16"/>
      <c r="AJ82" s="17"/>
      <c r="AK82" s="17"/>
      <c r="AL82" s="18"/>
      <c r="AM82" s="19"/>
      <c r="AN82" s="17"/>
      <c r="AO82" s="17"/>
      <c r="AP82" s="17"/>
      <c r="AQ82" s="106"/>
      <c r="AR82" s="295"/>
    </row>
    <row r="83" spans="1:44" ht="21" thickBot="1">
      <c r="A83" s="105">
        <v>77</v>
      </c>
      <c r="B83" s="93">
        <f>IF('Student DATA Entry'!A79="","",'Student DATA Entry'!A79)</f>
        <v>977</v>
      </c>
      <c r="C83" s="93" t="str">
        <f>IF('Student DATA Entry'!D79="","",'Student DATA Entry'!D79)</f>
        <v/>
      </c>
      <c r="D83" s="94" t="str">
        <f>IF('Student DATA Entry'!I79="","",'Student DATA Entry'!I79)</f>
        <v/>
      </c>
      <c r="E83" s="95" t="str">
        <f>IF('Student DATA Entry'!E79="","",'Student DATA Entry'!E79)</f>
        <v/>
      </c>
      <c r="F83" s="95" t="str">
        <f>IF('Student DATA Entry'!F79="","",'Student DATA Entry'!F79)</f>
        <v/>
      </c>
      <c r="G83" s="95" t="str">
        <f>IF('Student DATA Entry'!G79="","",'Student DATA Entry'!G79)</f>
        <v/>
      </c>
      <c r="H83" s="93" t="str">
        <f>IF('Student DATA Entry'!J79="","",'Student DATA Entry'!J79)</f>
        <v/>
      </c>
      <c r="I83" s="97" t="str">
        <f>IF(AND('Student DATA Entry'!H79=""),"",IF(AND('Student DATA Entry'!H79="Boy"),"M","F"))</f>
        <v/>
      </c>
      <c r="J83" s="16"/>
      <c r="K83" s="17"/>
      <c r="L83" s="17"/>
      <c r="M83" s="18"/>
      <c r="N83" s="19"/>
      <c r="O83" s="16"/>
      <c r="P83" s="17"/>
      <c r="Q83" s="17"/>
      <c r="R83" s="18"/>
      <c r="S83" s="19"/>
      <c r="T83" s="16"/>
      <c r="U83" s="17"/>
      <c r="V83" s="17"/>
      <c r="W83" s="18"/>
      <c r="X83" s="19"/>
      <c r="Y83" s="16"/>
      <c r="Z83" s="17"/>
      <c r="AA83" s="17"/>
      <c r="AB83" s="18"/>
      <c r="AC83" s="19"/>
      <c r="AD83" s="16"/>
      <c r="AE83" s="17"/>
      <c r="AF83" s="17"/>
      <c r="AG83" s="18"/>
      <c r="AH83" s="19"/>
      <c r="AI83" s="16"/>
      <c r="AJ83" s="17"/>
      <c r="AK83" s="17"/>
      <c r="AL83" s="18"/>
      <c r="AM83" s="19"/>
      <c r="AN83" s="17"/>
      <c r="AO83" s="17"/>
      <c r="AP83" s="17"/>
      <c r="AQ83" s="106"/>
      <c r="AR83" s="295"/>
    </row>
    <row r="84" spans="1:44" ht="21" thickBot="1">
      <c r="A84" s="105">
        <v>78</v>
      </c>
      <c r="B84" s="93">
        <f>IF('Student DATA Entry'!A80="","",'Student DATA Entry'!A80)</f>
        <v>978</v>
      </c>
      <c r="C84" s="93" t="str">
        <f>IF('Student DATA Entry'!D80="","",'Student DATA Entry'!D80)</f>
        <v/>
      </c>
      <c r="D84" s="94" t="str">
        <f>IF('Student DATA Entry'!I80="","",'Student DATA Entry'!I80)</f>
        <v/>
      </c>
      <c r="E84" s="95" t="str">
        <f>IF('Student DATA Entry'!E80="","",'Student DATA Entry'!E80)</f>
        <v/>
      </c>
      <c r="F84" s="95" t="str">
        <f>IF('Student DATA Entry'!F80="","",'Student DATA Entry'!F80)</f>
        <v/>
      </c>
      <c r="G84" s="95" t="str">
        <f>IF('Student DATA Entry'!G80="","",'Student DATA Entry'!G80)</f>
        <v/>
      </c>
      <c r="H84" s="93" t="str">
        <f>IF('Student DATA Entry'!J80="","",'Student DATA Entry'!J80)</f>
        <v/>
      </c>
      <c r="I84" s="97" t="str">
        <f>IF(AND('Student DATA Entry'!H80=""),"",IF(AND('Student DATA Entry'!H80="Boy"),"M","F"))</f>
        <v/>
      </c>
      <c r="J84" s="16"/>
      <c r="K84" s="17"/>
      <c r="L84" s="17"/>
      <c r="M84" s="18"/>
      <c r="N84" s="19"/>
      <c r="O84" s="16"/>
      <c r="P84" s="17"/>
      <c r="Q84" s="17"/>
      <c r="R84" s="18"/>
      <c r="S84" s="19"/>
      <c r="T84" s="16"/>
      <c r="U84" s="17"/>
      <c r="V84" s="17"/>
      <c r="W84" s="18"/>
      <c r="X84" s="19"/>
      <c r="Y84" s="16"/>
      <c r="Z84" s="17"/>
      <c r="AA84" s="17"/>
      <c r="AB84" s="18"/>
      <c r="AC84" s="19"/>
      <c r="AD84" s="16"/>
      <c r="AE84" s="17"/>
      <c r="AF84" s="17"/>
      <c r="AG84" s="18"/>
      <c r="AH84" s="19"/>
      <c r="AI84" s="16"/>
      <c r="AJ84" s="17"/>
      <c r="AK84" s="17"/>
      <c r="AL84" s="18"/>
      <c r="AM84" s="19"/>
      <c r="AN84" s="17"/>
      <c r="AO84" s="17"/>
      <c r="AP84" s="17"/>
      <c r="AQ84" s="106"/>
      <c r="AR84" s="295"/>
    </row>
    <row r="85" spans="1:44" ht="21" thickBot="1">
      <c r="A85" s="105">
        <v>79</v>
      </c>
      <c r="B85" s="93">
        <f>IF('Student DATA Entry'!A81="","",'Student DATA Entry'!A81)</f>
        <v>979</v>
      </c>
      <c r="C85" s="93" t="str">
        <f>IF('Student DATA Entry'!D81="","",'Student DATA Entry'!D81)</f>
        <v/>
      </c>
      <c r="D85" s="94" t="str">
        <f>IF('Student DATA Entry'!I81="","",'Student DATA Entry'!I81)</f>
        <v/>
      </c>
      <c r="E85" s="95" t="str">
        <f>IF('Student DATA Entry'!E81="","",'Student DATA Entry'!E81)</f>
        <v/>
      </c>
      <c r="F85" s="95" t="str">
        <f>IF('Student DATA Entry'!F81="","",'Student DATA Entry'!F81)</f>
        <v/>
      </c>
      <c r="G85" s="95" t="str">
        <f>IF('Student DATA Entry'!G81="","",'Student DATA Entry'!G81)</f>
        <v/>
      </c>
      <c r="H85" s="93" t="str">
        <f>IF('Student DATA Entry'!J81="","",'Student DATA Entry'!J81)</f>
        <v/>
      </c>
      <c r="I85" s="97" t="str">
        <f>IF(AND('Student DATA Entry'!H81=""),"",IF(AND('Student DATA Entry'!H81="Boy"),"M","F"))</f>
        <v/>
      </c>
      <c r="J85" s="16"/>
      <c r="K85" s="17"/>
      <c r="L85" s="17"/>
      <c r="M85" s="18"/>
      <c r="N85" s="19"/>
      <c r="O85" s="16"/>
      <c r="P85" s="17"/>
      <c r="Q85" s="17"/>
      <c r="R85" s="18"/>
      <c r="S85" s="19"/>
      <c r="T85" s="16"/>
      <c r="U85" s="17"/>
      <c r="V85" s="17"/>
      <c r="W85" s="18"/>
      <c r="X85" s="19"/>
      <c r="Y85" s="16"/>
      <c r="Z85" s="17"/>
      <c r="AA85" s="17"/>
      <c r="AB85" s="18"/>
      <c r="AC85" s="19"/>
      <c r="AD85" s="16"/>
      <c r="AE85" s="17"/>
      <c r="AF85" s="17"/>
      <c r="AG85" s="18"/>
      <c r="AH85" s="19"/>
      <c r="AI85" s="16"/>
      <c r="AJ85" s="17"/>
      <c r="AK85" s="17"/>
      <c r="AL85" s="18"/>
      <c r="AM85" s="19"/>
      <c r="AN85" s="17"/>
      <c r="AO85" s="17"/>
      <c r="AP85" s="17"/>
      <c r="AQ85" s="106"/>
      <c r="AR85" s="295"/>
    </row>
    <row r="86" spans="1:44" ht="21" thickBot="1">
      <c r="A86" s="105">
        <v>80</v>
      </c>
      <c r="B86" s="93">
        <f>IF('Student DATA Entry'!A82="","",'Student DATA Entry'!A82)</f>
        <v>980</v>
      </c>
      <c r="C86" s="93" t="str">
        <f>IF('Student DATA Entry'!D82="","",'Student DATA Entry'!D82)</f>
        <v/>
      </c>
      <c r="D86" s="94" t="str">
        <f>IF('Student DATA Entry'!I82="","",'Student DATA Entry'!I82)</f>
        <v/>
      </c>
      <c r="E86" s="95" t="str">
        <f>IF('Student DATA Entry'!E82="","",'Student DATA Entry'!E82)</f>
        <v/>
      </c>
      <c r="F86" s="95" t="str">
        <f>IF('Student DATA Entry'!F82="","",'Student DATA Entry'!F82)</f>
        <v/>
      </c>
      <c r="G86" s="95" t="str">
        <f>IF('Student DATA Entry'!G82="","",'Student DATA Entry'!G82)</f>
        <v/>
      </c>
      <c r="H86" s="93" t="str">
        <f>IF('Student DATA Entry'!J82="","",'Student DATA Entry'!J82)</f>
        <v/>
      </c>
      <c r="I86" s="97" t="str">
        <f>IF(AND('Student DATA Entry'!H82=""),"",IF(AND('Student DATA Entry'!H82="Boy"),"M","F"))</f>
        <v/>
      </c>
      <c r="J86" s="16"/>
      <c r="K86" s="17"/>
      <c r="L86" s="17"/>
      <c r="M86" s="18"/>
      <c r="N86" s="19"/>
      <c r="O86" s="16"/>
      <c r="P86" s="17"/>
      <c r="Q86" s="17"/>
      <c r="R86" s="18"/>
      <c r="S86" s="19"/>
      <c r="T86" s="16"/>
      <c r="U86" s="17"/>
      <c r="V86" s="17"/>
      <c r="W86" s="18"/>
      <c r="X86" s="19"/>
      <c r="Y86" s="16"/>
      <c r="Z86" s="17"/>
      <c r="AA86" s="17"/>
      <c r="AB86" s="18"/>
      <c r="AC86" s="19"/>
      <c r="AD86" s="16"/>
      <c r="AE86" s="17"/>
      <c r="AF86" s="17"/>
      <c r="AG86" s="18"/>
      <c r="AH86" s="19"/>
      <c r="AI86" s="16"/>
      <c r="AJ86" s="17"/>
      <c r="AK86" s="17"/>
      <c r="AL86" s="18"/>
      <c r="AM86" s="19"/>
      <c r="AN86" s="17"/>
      <c r="AO86" s="17"/>
      <c r="AP86" s="17"/>
      <c r="AQ86" s="106"/>
      <c r="AR86" s="295"/>
    </row>
    <row r="87" spans="1:44" ht="21" thickBot="1">
      <c r="A87" s="105">
        <v>81</v>
      </c>
      <c r="B87" s="93">
        <f>IF('Student DATA Entry'!A83="","",'Student DATA Entry'!A83)</f>
        <v>981</v>
      </c>
      <c r="C87" s="93" t="str">
        <f>IF('Student DATA Entry'!D83="","",'Student DATA Entry'!D83)</f>
        <v/>
      </c>
      <c r="D87" s="94" t="str">
        <f>IF('Student DATA Entry'!I83="","",'Student DATA Entry'!I83)</f>
        <v/>
      </c>
      <c r="E87" s="95" t="str">
        <f>IF('Student DATA Entry'!E83="","",'Student DATA Entry'!E83)</f>
        <v/>
      </c>
      <c r="F87" s="95" t="str">
        <f>IF('Student DATA Entry'!F83="","",'Student DATA Entry'!F83)</f>
        <v/>
      </c>
      <c r="G87" s="95" t="str">
        <f>IF('Student DATA Entry'!G83="","",'Student DATA Entry'!G83)</f>
        <v/>
      </c>
      <c r="H87" s="93" t="str">
        <f>IF('Student DATA Entry'!J83="","",'Student DATA Entry'!J83)</f>
        <v/>
      </c>
      <c r="I87" s="97" t="str">
        <f>IF(AND('Student DATA Entry'!H83=""),"",IF(AND('Student DATA Entry'!H83="Boy"),"M","F"))</f>
        <v/>
      </c>
      <c r="J87" s="16"/>
      <c r="K87" s="17"/>
      <c r="L87" s="17"/>
      <c r="M87" s="18"/>
      <c r="N87" s="19"/>
      <c r="O87" s="16"/>
      <c r="P87" s="17"/>
      <c r="Q87" s="17"/>
      <c r="R87" s="18"/>
      <c r="S87" s="19"/>
      <c r="T87" s="16"/>
      <c r="U87" s="17"/>
      <c r="V87" s="17"/>
      <c r="W87" s="18"/>
      <c r="X87" s="19"/>
      <c r="Y87" s="16"/>
      <c r="Z87" s="17"/>
      <c r="AA87" s="17"/>
      <c r="AB87" s="18"/>
      <c r="AC87" s="19"/>
      <c r="AD87" s="16"/>
      <c r="AE87" s="17"/>
      <c r="AF87" s="17"/>
      <c r="AG87" s="18"/>
      <c r="AH87" s="19"/>
      <c r="AI87" s="16"/>
      <c r="AJ87" s="17"/>
      <c r="AK87" s="17"/>
      <c r="AL87" s="18"/>
      <c r="AM87" s="19"/>
      <c r="AN87" s="17"/>
      <c r="AO87" s="17"/>
      <c r="AP87" s="17"/>
      <c r="AQ87" s="106"/>
      <c r="AR87" s="295"/>
    </row>
    <row r="88" spans="1:44" ht="21" thickBot="1">
      <c r="A88" s="105">
        <v>82</v>
      </c>
      <c r="B88" s="93">
        <f>IF('Student DATA Entry'!A84="","",'Student DATA Entry'!A84)</f>
        <v>982</v>
      </c>
      <c r="C88" s="93" t="str">
        <f>IF('Student DATA Entry'!D84="","",'Student DATA Entry'!D84)</f>
        <v/>
      </c>
      <c r="D88" s="94" t="str">
        <f>IF('Student DATA Entry'!I84="","",'Student DATA Entry'!I84)</f>
        <v/>
      </c>
      <c r="E88" s="95" t="str">
        <f>IF('Student DATA Entry'!E84="","",'Student DATA Entry'!E84)</f>
        <v/>
      </c>
      <c r="F88" s="95" t="str">
        <f>IF('Student DATA Entry'!F84="","",'Student DATA Entry'!F84)</f>
        <v/>
      </c>
      <c r="G88" s="95" t="str">
        <f>IF('Student DATA Entry'!G84="","",'Student DATA Entry'!G84)</f>
        <v/>
      </c>
      <c r="H88" s="93" t="str">
        <f>IF('Student DATA Entry'!J84="","",'Student DATA Entry'!J84)</f>
        <v/>
      </c>
      <c r="I88" s="97" t="str">
        <f>IF(AND('Student DATA Entry'!H84=""),"",IF(AND('Student DATA Entry'!H84="Boy"),"M","F"))</f>
        <v/>
      </c>
      <c r="J88" s="16"/>
      <c r="K88" s="17"/>
      <c r="L88" s="17"/>
      <c r="M88" s="18"/>
      <c r="N88" s="19"/>
      <c r="O88" s="16"/>
      <c r="P88" s="17"/>
      <c r="Q88" s="17"/>
      <c r="R88" s="18"/>
      <c r="S88" s="19"/>
      <c r="T88" s="16"/>
      <c r="U88" s="17"/>
      <c r="V88" s="17"/>
      <c r="W88" s="18"/>
      <c r="X88" s="19"/>
      <c r="Y88" s="16"/>
      <c r="Z88" s="17"/>
      <c r="AA88" s="17"/>
      <c r="AB88" s="18"/>
      <c r="AC88" s="19"/>
      <c r="AD88" s="16"/>
      <c r="AE88" s="17"/>
      <c r="AF88" s="17"/>
      <c r="AG88" s="18"/>
      <c r="AH88" s="19"/>
      <c r="AI88" s="16"/>
      <c r="AJ88" s="17"/>
      <c r="AK88" s="17"/>
      <c r="AL88" s="18"/>
      <c r="AM88" s="19"/>
      <c r="AN88" s="17"/>
      <c r="AO88" s="17"/>
      <c r="AP88" s="17"/>
      <c r="AQ88" s="106"/>
      <c r="AR88" s="295"/>
    </row>
    <row r="89" spans="1:44" ht="21" thickBot="1">
      <c r="A89" s="105">
        <v>83</v>
      </c>
      <c r="B89" s="93">
        <f>IF('Student DATA Entry'!A85="","",'Student DATA Entry'!A85)</f>
        <v>983</v>
      </c>
      <c r="C89" s="93" t="str">
        <f>IF('Student DATA Entry'!D85="","",'Student DATA Entry'!D85)</f>
        <v/>
      </c>
      <c r="D89" s="94" t="str">
        <f>IF('Student DATA Entry'!I85="","",'Student DATA Entry'!I85)</f>
        <v/>
      </c>
      <c r="E89" s="95" t="str">
        <f>IF('Student DATA Entry'!E85="","",'Student DATA Entry'!E85)</f>
        <v/>
      </c>
      <c r="F89" s="95" t="str">
        <f>IF('Student DATA Entry'!F85="","",'Student DATA Entry'!F85)</f>
        <v/>
      </c>
      <c r="G89" s="95" t="str">
        <f>IF('Student DATA Entry'!G85="","",'Student DATA Entry'!G85)</f>
        <v/>
      </c>
      <c r="H89" s="93" t="str">
        <f>IF('Student DATA Entry'!J85="","",'Student DATA Entry'!J85)</f>
        <v/>
      </c>
      <c r="I89" s="97" t="str">
        <f>IF(AND('Student DATA Entry'!H85=""),"",IF(AND('Student DATA Entry'!H85="Boy"),"M","F"))</f>
        <v/>
      </c>
      <c r="J89" s="16"/>
      <c r="K89" s="17"/>
      <c r="L89" s="17"/>
      <c r="M89" s="18"/>
      <c r="N89" s="19"/>
      <c r="O89" s="16"/>
      <c r="P89" s="17"/>
      <c r="Q89" s="17"/>
      <c r="R89" s="18"/>
      <c r="S89" s="19"/>
      <c r="T89" s="16"/>
      <c r="U89" s="17"/>
      <c r="V89" s="17"/>
      <c r="W89" s="18"/>
      <c r="X89" s="19"/>
      <c r="Y89" s="16"/>
      <c r="Z89" s="17"/>
      <c r="AA89" s="17"/>
      <c r="AB89" s="18"/>
      <c r="AC89" s="19"/>
      <c r="AD89" s="16"/>
      <c r="AE89" s="17"/>
      <c r="AF89" s="17"/>
      <c r="AG89" s="18"/>
      <c r="AH89" s="19"/>
      <c r="AI89" s="16"/>
      <c r="AJ89" s="17"/>
      <c r="AK89" s="17"/>
      <c r="AL89" s="18"/>
      <c r="AM89" s="19"/>
      <c r="AN89" s="17"/>
      <c r="AO89" s="17"/>
      <c r="AP89" s="17"/>
      <c r="AQ89" s="106"/>
      <c r="AR89" s="295"/>
    </row>
    <row r="90" spans="1:44" ht="21" thickBot="1">
      <c r="A90" s="105">
        <v>84</v>
      </c>
      <c r="B90" s="93">
        <f>IF('Student DATA Entry'!A86="","",'Student DATA Entry'!A86)</f>
        <v>984</v>
      </c>
      <c r="C90" s="93" t="str">
        <f>IF('Student DATA Entry'!D86="","",'Student DATA Entry'!D86)</f>
        <v/>
      </c>
      <c r="D90" s="94" t="str">
        <f>IF('Student DATA Entry'!I86="","",'Student DATA Entry'!I86)</f>
        <v/>
      </c>
      <c r="E90" s="95" t="str">
        <f>IF('Student DATA Entry'!E86="","",'Student DATA Entry'!E86)</f>
        <v/>
      </c>
      <c r="F90" s="95" t="str">
        <f>IF('Student DATA Entry'!F86="","",'Student DATA Entry'!F86)</f>
        <v/>
      </c>
      <c r="G90" s="95" t="str">
        <f>IF('Student DATA Entry'!G86="","",'Student DATA Entry'!G86)</f>
        <v/>
      </c>
      <c r="H90" s="93" t="str">
        <f>IF('Student DATA Entry'!J86="","",'Student DATA Entry'!J86)</f>
        <v/>
      </c>
      <c r="I90" s="97" t="str">
        <f>IF(AND('Student DATA Entry'!H86=""),"",IF(AND('Student DATA Entry'!H86="Boy"),"M","F"))</f>
        <v/>
      </c>
      <c r="J90" s="16"/>
      <c r="K90" s="17"/>
      <c r="L90" s="17"/>
      <c r="M90" s="18"/>
      <c r="N90" s="19"/>
      <c r="O90" s="16"/>
      <c r="P90" s="17"/>
      <c r="Q90" s="17"/>
      <c r="R90" s="18"/>
      <c r="S90" s="19"/>
      <c r="T90" s="16"/>
      <c r="U90" s="17"/>
      <c r="V90" s="17"/>
      <c r="W90" s="18"/>
      <c r="X90" s="19"/>
      <c r="Y90" s="16"/>
      <c r="Z90" s="17"/>
      <c r="AA90" s="17"/>
      <c r="AB90" s="18"/>
      <c r="AC90" s="19"/>
      <c r="AD90" s="16"/>
      <c r="AE90" s="17"/>
      <c r="AF90" s="17"/>
      <c r="AG90" s="18"/>
      <c r="AH90" s="19"/>
      <c r="AI90" s="16"/>
      <c r="AJ90" s="17"/>
      <c r="AK90" s="17"/>
      <c r="AL90" s="18"/>
      <c r="AM90" s="19"/>
      <c r="AN90" s="17"/>
      <c r="AO90" s="17"/>
      <c r="AP90" s="17"/>
      <c r="AQ90" s="106"/>
      <c r="AR90" s="295"/>
    </row>
    <row r="91" spans="1:44" ht="21" thickBot="1">
      <c r="A91" s="105">
        <v>85</v>
      </c>
      <c r="B91" s="93">
        <f>IF('Student DATA Entry'!A87="","",'Student DATA Entry'!A87)</f>
        <v>985</v>
      </c>
      <c r="C91" s="93" t="str">
        <f>IF('Student DATA Entry'!D87="","",'Student DATA Entry'!D87)</f>
        <v/>
      </c>
      <c r="D91" s="94" t="str">
        <f>IF('Student DATA Entry'!I87="","",'Student DATA Entry'!I87)</f>
        <v/>
      </c>
      <c r="E91" s="95" t="str">
        <f>IF('Student DATA Entry'!E87="","",'Student DATA Entry'!E87)</f>
        <v/>
      </c>
      <c r="F91" s="95" t="str">
        <f>IF('Student DATA Entry'!F87="","",'Student DATA Entry'!F87)</f>
        <v/>
      </c>
      <c r="G91" s="95" t="str">
        <f>IF('Student DATA Entry'!G87="","",'Student DATA Entry'!G87)</f>
        <v/>
      </c>
      <c r="H91" s="93" t="str">
        <f>IF('Student DATA Entry'!J87="","",'Student DATA Entry'!J87)</f>
        <v/>
      </c>
      <c r="I91" s="97" t="str">
        <f>IF(AND('Student DATA Entry'!H87=""),"",IF(AND('Student DATA Entry'!H87="Boy"),"M","F"))</f>
        <v/>
      </c>
      <c r="J91" s="16"/>
      <c r="K91" s="17"/>
      <c r="L91" s="17"/>
      <c r="M91" s="18"/>
      <c r="N91" s="19"/>
      <c r="O91" s="16"/>
      <c r="P91" s="17"/>
      <c r="Q91" s="17"/>
      <c r="R91" s="18"/>
      <c r="S91" s="19"/>
      <c r="T91" s="16"/>
      <c r="U91" s="17"/>
      <c r="V91" s="17"/>
      <c r="W91" s="18"/>
      <c r="X91" s="19"/>
      <c r="Y91" s="16"/>
      <c r="Z91" s="17"/>
      <c r="AA91" s="17"/>
      <c r="AB91" s="18"/>
      <c r="AC91" s="19"/>
      <c r="AD91" s="16"/>
      <c r="AE91" s="17"/>
      <c r="AF91" s="17"/>
      <c r="AG91" s="18"/>
      <c r="AH91" s="19"/>
      <c r="AI91" s="16"/>
      <c r="AJ91" s="17"/>
      <c r="AK91" s="17"/>
      <c r="AL91" s="18"/>
      <c r="AM91" s="19"/>
      <c r="AN91" s="17"/>
      <c r="AO91" s="17"/>
      <c r="AP91" s="17"/>
      <c r="AQ91" s="106"/>
      <c r="AR91" s="295"/>
    </row>
    <row r="92" spans="1:44" ht="21" thickBot="1">
      <c r="A92" s="105">
        <v>86</v>
      </c>
      <c r="B92" s="93">
        <f>IF('Student DATA Entry'!A88="","",'Student DATA Entry'!A88)</f>
        <v>986</v>
      </c>
      <c r="C92" s="93" t="str">
        <f>IF('Student DATA Entry'!D88="","",'Student DATA Entry'!D88)</f>
        <v/>
      </c>
      <c r="D92" s="94" t="str">
        <f>IF('Student DATA Entry'!I88="","",'Student DATA Entry'!I88)</f>
        <v/>
      </c>
      <c r="E92" s="95" t="str">
        <f>IF('Student DATA Entry'!E88="","",'Student DATA Entry'!E88)</f>
        <v/>
      </c>
      <c r="F92" s="95" t="str">
        <f>IF('Student DATA Entry'!F88="","",'Student DATA Entry'!F88)</f>
        <v/>
      </c>
      <c r="G92" s="95" t="str">
        <f>IF('Student DATA Entry'!G88="","",'Student DATA Entry'!G88)</f>
        <v/>
      </c>
      <c r="H92" s="93" t="str">
        <f>IF('Student DATA Entry'!J88="","",'Student DATA Entry'!J88)</f>
        <v/>
      </c>
      <c r="I92" s="97" t="str">
        <f>IF(AND('Student DATA Entry'!H88=""),"",IF(AND('Student DATA Entry'!H88="Boy"),"M","F"))</f>
        <v/>
      </c>
      <c r="J92" s="16"/>
      <c r="K92" s="17"/>
      <c r="L92" s="17"/>
      <c r="M92" s="18"/>
      <c r="N92" s="19"/>
      <c r="O92" s="16"/>
      <c r="P92" s="17"/>
      <c r="Q92" s="17"/>
      <c r="R92" s="18"/>
      <c r="S92" s="19"/>
      <c r="T92" s="16"/>
      <c r="U92" s="17"/>
      <c r="V92" s="17"/>
      <c r="W92" s="18"/>
      <c r="X92" s="19"/>
      <c r="Y92" s="16"/>
      <c r="Z92" s="17"/>
      <c r="AA92" s="17"/>
      <c r="AB92" s="18"/>
      <c r="AC92" s="19"/>
      <c r="AD92" s="16"/>
      <c r="AE92" s="17"/>
      <c r="AF92" s="17"/>
      <c r="AG92" s="18"/>
      <c r="AH92" s="19"/>
      <c r="AI92" s="16"/>
      <c r="AJ92" s="17"/>
      <c r="AK92" s="17"/>
      <c r="AL92" s="18"/>
      <c r="AM92" s="19"/>
      <c r="AN92" s="17"/>
      <c r="AO92" s="17"/>
      <c r="AP92" s="17"/>
      <c r="AQ92" s="106"/>
      <c r="AR92" s="295"/>
    </row>
    <row r="93" spans="1:44" ht="21" thickBot="1">
      <c r="A93" s="105">
        <v>87</v>
      </c>
      <c r="B93" s="93">
        <f>IF('Student DATA Entry'!A89="","",'Student DATA Entry'!A89)</f>
        <v>987</v>
      </c>
      <c r="C93" s="93" t="str">
        <f>IF('Student DATA Entry'!D89="","",'Student DATA Entry'!D89)</f>
        <v/>
      </c>
      <c r="D93" s="94" t="str">
        <f>IF('Student DATA Entry'!I89="","",'Student DATA Entry'!I89)</f>
        <v/>
      </c>
      <c r="E93" s="95" t="str">
        <f>IF('Student DATA Entry'!E89="","",'Student DATA Entry'!E89)</f>
        <v/>
      </c>
      <c r="F93" s="95" t="str">
        <f>IF('Student DATA Entry'!F89="","",'Student DATA Entry'!F89)</f>
        <v/>
      </c>
      <c r="G93" s="95" t="str">
        <f>IF('Student DATA Entry'!G89="","",'Student DATA Entry'!G89)</f>
        <v/>
      </c>
      <c r="H93" s="93" t="str">
        <f>IF('Student DATA Entry'!J89="","",'Student DATA Entry'!J89)</f>
        <v/>
      </c>
      <c r="I93" s="97" t="str">
        <f>IF(AND('Student DATA Entry'!H89=""),"",IF(AND('Student DATA Entry'!H89="Boy"),"M","F"))</f>
        <v/>
      </c>
      <c r="J93" s="16"/>
      <c r="K93" s="17"/>
      <c r="L93" s="17"/>
      <c r="M93" s="18"/>
      <c r="N93" s="19"/>
      <c r="O93" s="16"/>
      <c r="P93" s="17"/>
      <c r="Q93" s="17"/>
      <c r="R93" s="18"/>
      <c r="S93" s="19"/>
      <c r="T93" s="16"/>
      <c r="U93" s="17"/>
      <c r="V93" s="17"/>
      <c r="W93" s="18"/>
      <c r="X93" s="19"/>
      <c r="Y93" s="16"/>
      <c r="Z93" s="17"/>
      <c r="AA93" s="17"/>
      <c r="AB93" s="18"/>
      <c r="AC93" s="19"/>
      <c r="AD93" s="16"/>
      <c r="AE93" s="17"/>
      <c r="AF93" s="17"/>
      <c r="AG93" s="18"/>
      <c r="AH93" s="19"/>
      <c r="AI93" s="16"/>
      <c r="AJ93" s="17"/>
      <c r="AK93" s="17"/>
      <c r="AL93" s="18"/>
      <c r="AM93" s="19"/>
      <c r="AN93" s="17"/>
      <c r="AO93" s="17"/>
      <c r="AP93" s="17"/>
      <c r="AQ93" s="106"/>
      <c r="AR93" s="295"/>
    </row>
    <row r="94" spans="1:44" ht="21" thickBot="1">
      <c r="A94" s="105">
        <v>88</v>
      </c>
      <c r="B94" s="93">
        <f>IF('Student DATA Entry'!A90="","",'Student DATA Entry'!A90)</f>
        <v>988</v>
      </c>
      <c r="C94" s="93" t="str">
        <f>IF('Student DATA Entry'!D90="","",'Student DATA Entry'!D90)</f>
        <v/>
      </c>
      <c r="D94" s="94" t="str">
        <f>IF('Student DATA Entry'!I90="","",'Student DATA Entry'!I90)</f>
        <v/>
      </c>
      <c r="E94" s="95" t="str">
        <f>IF('Student DATA Entry'!E90="","",'Student DATA Entry'!E90)</f>
        <v/>
      </c>
      <c r="F94" s="95" t="str">
        <f>IF('Student DATA Entry'!F90="","",'Student DATA Entry'!F90)</f>
        <v/>
      </c>
      <c r="G94" s="95" t="str">
        <f>IF('Student DATA Entry'!G90="","",'Student DATA Entry'!G90)</f>
        <v/>
      </c>
      <c r="H94" s="93" t="str">
        <f>IF('Student DATA Entry'!J90="","",'Student DATA Entry'!J90)</f>
        <v/>
      </c>
      <c r="I94" s="97" t="str">
        <f>IF(AND('Student DATA Entry'!H90=""),"",IF(AND('Student DATA Entry'!H90="Boy"),"M","F"))</f>
        <v/>
      </c>
      <c r="J94" s="16"/>
      <c r="K94" s="17"/>
      <c r="L94" s="17"/>
      <c r="M94" s="18"/>
      <c r="N94" s="19"/>
      <c r="O94" s="16"/>
      <c r="P94" s="17"/>
      <c r="Q94" s="17"/>
      <c r="R94" s="18"/>
      <c r="S94" s="19"/>
      <c r="T94" s="16"/>
      <c r="U94" s="17"/>
      <c r="V94" s="17"/>
      <c r="W94" s="18"/>
      <c r="X94" s="19"/>
      <c r="Y94" s="16"/>
      <c r="Z94" s="17"/>
      <c r="AA94" s="17"/>
      <c r="AB94" s="18"/>
      <c r="AC94" s="19"/>
      <c r="AD94" s="16"/>
      <c r="AE94" s="17"/>
      <c r="AF94" s="17"/>
      <c r="AG94" s="18"/>
      <c r="AH94" s="19"/>
      <c r="AI94" s="16"/>
      <c r="AJ94" s="17"/>
      <c r="AK94" s="17"/>
      <c r="AL94" s="18"/>
      <c r="AM94" s="19"/>
      <c r="AN94" s="17"/>
      <c r="AO94" s="17"/>
      <c r="AP94" s="17"/>
      <c r="AQ94" s="106"/>
      <c r="AR94" s="295"/>
    </row>
    <row r="95" spans="1:44" ht="21" thickBot="1">
      <c r="A95" s="105">
        <v>89</v>
      </c>
      <c r="B95" s="93">
        <f>IF('Student DATA Entry'!A91="","",'Student DATA Entry'!A91)</f>
        <v>989</v>
      </c>
      <c r="C95" s="93" t="str">
        <f>IF('Student DATA Entry'!D91="","",'Student DATA Entry'!D91)</f>
        <v/>
      </c>
      <c r="D95" s="94" t="str">
        <f>IF('Student DATA Entry'!I91="","",'Student DATA Entry'!I91)</f>
        <v/>
      </c>
      <c r="E95" s="95" t="str">
        <f>IF('Student DATA Entry'!E91="","",'Student DATA Entry'!E91)</f>
        <v/>
      </c>
      <c r="F95" s="95" t="str">
        <f>IF('Student DATA Entry'!F91="","",'Student DATA Entry'!F91)</f>
        <v/>
      </c>
      <c r="G95" s="95" t="str">
        <f>IF('Student DATA Entry'!G91="","",'Student DATA Entry'!G91)</f>
        <v/>
      </c>
      <c r="H95" s="93" t="str">
        <f>IF('Student DATA Entry'!J91="","",'Student DATA Entry'!J91)</f>
        <v/>
      </c>
      <c r="I95" s="97" t="str">
        <f>IF(AND('Student DATA Entry'!H91=""),"",IF(AND('Student DATA Entry'!H91="Boy"),"M","F"))</f>
        <v/>
      </c>
      <c r="J95" s="16"/>
      <c r="K95" s="17"/>
      <c r="L95" s="17"/>
      <c r="M95" s="18"/>
      <c r="N95" s="19"/>
      <c r="O95" s="16"/>
      <c r="P95" s="17"/>
      <c r="Q95" s="17"/>
      <c r="R95" s="18"/>
      <c r="S95" s="19"/>
      <c r="T95" s="16"/>
      <c r="U95" s="17"/>
      <c r="V95" s="17"/>
      <c r="W95" s="18"/>
      <c r="X95" s="19"/>
      <c r="Y95" s="16"/>
      <c r="Z95" s="17"/>
      <c r="AA95" s="17"/>
      <c r="AB95" s="18"/>
      <c r="AC95" s="19"/>
      <c r="AD95" s="16"/>
      <c r="AE95" s="17"/>
      <c r="AF95" s="17"/>
      <c r="AG95" s="18"/>
      <c r="AH95" s="19"/>
      <c r="AI95" s="16"/>
      <c r="AJ95" s="17"/>
      <c r="AK95" s="17"/>
      <c r="AL95" s="18"/>
      <c r="AM95" s="19"/>
      <c r="AN95" s="17"/>
      <c r="AO95" s="17"/>
      <c r="AP95" s="17"/>
      <c r="AQ95" s="106"/>
      <c r="AR95" s="295"/>
    </row>
    <row r="96" spans="1:44" ht="21" thickBot="1">
      <c r="A96" s="105">
        <v>90</v>
      </c>
      <c r="B96" s="93">
        <f>IF('Student DATA Entry'!A92="","",'Student DATA Entry'!A92)</f>
        <v>990</v>
      </c>
      <c r="C96" s="93" t="str">
        <f>IF('Student DATA Entry'!D92="","",'Student DATA Entry'!D92)</f>
        <v/>
      </c>
      <c r="D96" s="94" t="str">
        <f>IF('Student DATA Entry'!I92="","",'Student DATA Entry'!I92)</f>
        <v/>
      </c>
      <c r="E96" s="95" t="str">
        <f>IF('Student DATA Entry'!E92="","",'Student DATA Entry'!E92)</f>
        <v/>
      </c>
      <c r="F96" s="95" t="str">
        <f>IF('Student DATA Entry'!F92="","",'Student DATA Entry'!F92)</f>
        <v/>
      </c>
      <c r="G96" s="95" t="str">
        <f>IF('Student DATA Entry'!G92="","",'Student DATA Entry'!G92)</f>
        <v/>
      </c>
      <c r="H96" s="93" t="str">
        <f>IF('Student DATA Entry'!J92="","",'Student DATA Entry'!J92)</f>
        <v/>
      </c>
      <c r="I96" s="97" t="str">
        <f>IF(AND('Student DATA Entry'!H92=""),"",IF(AND('Student DATA Entry'!H92="Boy"),"M","F"))</f>
        <v/>
      </c>
      <c r="J96" s="16"/>
      <c r="K96" s="17"/>
      <c r="L96" s="17"/>
      <c r="M96" s="18"/>
      <c r="N96" s="19"/>
      <c r="O96" s="16"/>
      <c r="P96" s="17"/>
      <c r="Q96" s="17"/>
      <c r="R96" s="18"/>
      <c r="S96" s="19"/>
      <c r="T96" s="16"/>
      <c r="U96" s="17"/>
      <c r="V96" s="17"/>
      <c r="W96" s="18"/>
      <c r="X96" s="19"/>
      <c r="Y96" s="16"/>
      <c r="Z96" s="17"/>
      <c r="AA96" s="17"/>
      <c r="AB96" s="18"/>
      <c r="AC96" s="19"/>
      <c r="AD96" s="16"/>
      <c r="AE96" s="17"/>
      <c r="AF96" s="17"/>
      <c r="AG96" s="18"/>
      <c r="AH96" s="19"/>
      <c r="AI96" s="16"/>
      <c r="AJ96" s="17"/>
      <c r="AK96" s="17"/>
      <c r="AL96" s="18"/>
      <c r="AM96" s="19"/>
      <c r="AN96" s="17"/>
      <c r="AO96" s="17"/>
      <c r="AP96" s="17"/>
      <c r="AQ96" s="106"/>
      <c r="AR96" s="295"/>
    </row>
    <row r="97" spans="1:44" ht="21" thickBot="1">
      <c r="A97" s="105">
        <v>91</v>
      </c>
      <c r="B97" s="93">
        <f>IF('Student DATA Entry'!A93="","",'Student DATA Entry'!A93)</f>
        <v>991</v>
      </c>
      <c r="C97" s="93" t="str">
        <f>IF('Student DATA Entry'!D93="","",'Student DATA Entry'!D93)</f>
        <v/>
      </c>
      <c r="D97" s="94" t="str">
        <f>IF('Student DATA Entry'!I93="","",'Student DATA Entry'!I93)</f>
        <v/>
      </c>
      <c r="E97" s="95" t="str">
        <f>IF('Student DATA Entry'!E93="","",'Student DATA Entry'!E93)</f>
        <v/>
      </c>
      <c r="F97" s="95" t="str">
        <f>IF('Student DATA Entry'!F93="","",'Student DATA Entry'!F93)</f>
        <v/>
      </c>
      <c r="G97" s="95" t="str">
        <f>IF('Student DATA Entry'!G93="","",'Student DATA Entry'!G93)</f>
        <v/>
      </c>
      <c r="H97" s="93" t="str">
        <f>IF('Student DATA Entry'!J93="","",'Student DATA Entry'!J93)</f>
        <v/>
      </c>
      <c r="I97" s="97" t="str">
        <f>IF(AND('Student DATA Entry'!H93=""),"",IF(AND('Student DATA Entry'!H93="Boy"),"M","F"))</f>
        <v/>
      </c>
      <c r="J97" s="16"/>
      <c r="K97" s="17"/>
      <c r="L97" s="17"/>
      <c r="M97" s="18"/>
      <c r="N97" s="19"/>
      <c r="O97" s="16"/>
      <c r="P97" s="17"/>
      <c r="Q97" s="17"/>
      <c r="R97" s="18"/>
      <c r="S97" s="19"/>
      <c r="T97" s="16"/>
      <c r="U97" s="17"/>
      <c r="V97" s="17"/>
      <c r="W97" s="18"/>
      <c r="X97" s="19"/>
      <c r="Y97" s="16"/>
      <c r="Z97" s="17"/>
      <c r="AA97" s="17"/>
      <c r="AB97" s="18"/>
      <c r="AC97" s="19"/>
      <c r="AD97" s="16"/>
      <c r="AE97" s="17"/>
      <c r="AF97" s="17"/>
      <c r="AG97" s="18"/>
      <c r="AH97" s="19"/>
      <c r="AI97" s="16"/>
      <c r="AJ97" s="17"/>
      <c r="AK97" s="17"/>
      <c r="AL97" s="18"/>
      <c r="AM97" s="19"/>
      <c r="AN97" s="17"/>
      <c r="AO97" s="17"/>
      <c r="AP97" s="17"/>
      <c r="AQ97" s="106"/>
      <c r="AR97" s="295"/>
    </row>
    <row r="98" spans="1:44" ht="21" thickBot="1">
      <c r="A98" s="105">
        <v>92</v>
      </c>
      <c r="B98" s="93">
        <f>IF('Student DATA Entry'!A94="","",'Student DATA Entry'!A94)</f>
        <v>992</v>
      </c>
      <c r="C98" s="93" t="str">
        <f>IF('Student DATA Entry'!D94="","",'Student DATA Entry'!D94)</f>
        <v/>
      </c>
      <c r="D98" s="94" t="str">
        <f>IF('Student DATA Entry'!I94="","",'Student DATA Entry'!I94)</f>
        <v/>
      </c>
      <c r="E98" s="95" t="str">
        <f>IF('Student DATA Entry'!E94="","",'Student DATA Entry'!E94)</f>
        <v/>
      </c>
      <c r="F98" s="95" t="str">
        <f>IF('Student DATA Entry'!F94="","",'Student DATA Entry'!F94)</f>
        <v/>
      </c>
      <c r="G98" s="95" t="str">
        <f>IF('Student DATA Entry'!G94="","",'Student DATA Entry'!G94)</f>
        <v/>
      </c>
      <c r="H98" s="93" t="str">
        <f>IF('Student DATA Entry'!J94="","",'Student DATA Entry'!J94)</f>
        <v/>
      </c>
      <c r="I98" s="97" t="str">
        <f>IF(AND('Student DATA Entry'!H94=""),"",IF(AND('Student DATA Entry'!H94="Boy"),"M","F"))</f>
        <v/>
      </c>
      <c r="J98" s="16"/>
      <c r="K98" s="17"/>
      <c r="L98" s="17"/>
      <c r="M98" s="18"/>
      <c r="N98" s="19"/>
      <c r="O98" s="16"/>
      <c r="P98" s="17"/>
      <c r="Q98" s="17"/>
      <c r="R98" s="18"/>
      <c r="S98" s="19"/>
      <c r="T98" s="16"/>
      <c r="U98" s="17"/>
      <c r="V98" s="17"/>
      <c r="W98" s="18"/>
      <c r="X98" s="19"/>
      <c r="Y98" s="16"/>
      <c r="Z98" s="17"/>
      <c r="AA98" s="17"/>
      <c r="AB98" s="18"/>
      <c r="AC98" s="19"/>
      <c r="AD98" s="16"/>
      <c r="AE98" s="17"/>
      <c r="AF98" s="17"/>
      <c r="AG98" s="18"/>
      <c r="AH98" s="19"/>
      <c r="AI98" s="16"/>
      <c r="AJ98" s="17"/>
      <c r="AK98" s="17"/>
      <c r="AL98" s="18"/>
      <c r="AM98" s="19"/>
      <c r="AN98" s="17"/>
      <c r="AO98" s="17"/>
      <c r="AP98" s="17"/>
      <c r="AQ98" s="106"/>
      <c r="AR98" s="295"/>
    </row>
    <row r="99" spans="1:44" ht="21" thickBot="1">
      <c r="A99" s="105">
        <v>93</v>
      </c>
      <c r="B99" s="93">
        <f>IF('Student DATA Entry'!A95="","",'Student DATA Entry'!A95)</f>
        <v>993</v>
      </c>
      <c r="C99" s="93" t="str">
        <f>IF('Student DATA Entry'!D95="","",'Student DATA Entry'!D95)</f>
        <v/>
      </c>
      <c r="D99" s="94" t="str">
        <f>IF('Student DATA Entry'!I95="","",'Student DATA Entry'!I95)</f>
        <v/>
      </c>
      <c r="E99" s="95" t="str">
        <f>IF('Student DATA Entry'!E95="","",'Student DATA Entry'!E95)</f>
        <v/>
      </c>
      <c r="F99" s="95" t="str">
        <f>IF('Student DATA Entry'!F95="","",'Student DATA Entry'!F95)</f>
        <v/>
      </c>
      <c r="G99" s="95" t="str">
        <f>IF('Student DATA Entry'!G95="","",'Student DATA Entry'!G95)</f>
        <v/>
      </c>
      <c r="H99" s="93" t="str">
        <f>IF('Student DATA Entry'!J95="","",'Student DATA Entry'!J95)</f>
        <v/>
      </c>
      <c r="I99" s="97" t="str">
        <f>IF(AND('Student DATA Entry'!H95=""),"",IF(AND('Student DATA Entry'!H95="Boy"),"M","F"))</f>
        <v/>
      </c>
      <c r="J99" s="16"/>
      <c r="K99" s="17"/>
      <c r="L99" s="17"/>
      <c r="M99" s="18"/>
      <c r="N99" s="19"/>
      <c r="O99" s="16"/>
      <c r="P99" s="17"/>
      <c r="Q99" s="17"/>
      <c r="R99" s="18"/>
      <c r="S99" s="19"/>
      <c r="T99" s="16"/>
      <c r="U99" s="17"/>
      <c r="V99" s="17"/>
      <c r="W99" s="18"/>
      <c r="X99" s="19"/>
      <c r="Y99" s="16"/>
      <c r="Z99" s="17"/>
      <c r="AA99" s="17"/>
      <c r="AB99" s="18"/>
      <c r="AC99" s="19"/>
      <c r="AD99" s="16"/>
      <c r="AE99" s="17"/>
      <c r="AF99" s="17"/>
      <c r="AG99" s="18"/>
      <c r="AH99" s="19"/>
      <c r="AI99" s="16"/>
      <c r="AJ99" s="17"/>
      <c r="AK99" s="17"/>
      <c r="AL99" s="18"/>
      <c r="AM99" s="19"/>
      <c r="AN99" s="17"/>
      <c r="AO99" s="17"/>
      <c r="AP99" s="17"/>
      <c r="AQ99" s="106"/>
      <c r="AR99" s="295"/>
    </row>
    <row r="100" spans="1:44" ht="21" thickBot="1">
      <c r="A100" s="105">
        <v>94</v>
      </c>
      <c r="B100" s="93">
        <f>IF('Student DATA Entry'!A96="","",'Student DATA Entry'!A96)</f>
        <v>994</v>
      </c>
      <c r="C100" s="93" t="str">
        <f>IF('Student DATA Entry'!D96="","",'Student DATA Entry'!D96)</f>
        <v/>
      </c>
      <c r="D100" s="94" t="str">
        <f>IF('Student DATA Entry'!I96="","",'Student DATA Entry'!I96)</f>
        <v/>
      </c>
      <c r="E100" s="95" t="str">
        <f>IF('Student DATA Entry'!E96="","",'Student DATA Entry'!E96)</f>
        <v/>
      </c>
      <c r="F100" s="95" t="str">
        <f>IF('Student DATA Entry'!F96="","",'Student DATA Entry'!F96)</f>
        <v/>
      </c>
      <c r="G100" s="95" t="str">
        <f>IF('Student DATA Entry'!G96="","",'Student DATA Entry'!G96)</f>
        <v/>
      </c>
      <c r="H100" s="93" t="str">
        <f>IF('Student DATA Entry'!J96="","",'Student DATA Entry'!J96)</f>
        <v/>
      </c>
      <c r="I100" s="97" t="str">
        <f>IF(AND('Student DATA Entry'!H96=""),"",IF(AND('Student DATA Entry'!H96="Boy"),"M","F"))</f>
        <v/>
      </c>
      <c r="J100" s="16"/>
      <c r="K100" s="17"/>
      <c r="L100" s="17"/>
      <c r="M100" s="18"/>
      <c r="N100" s="19"/>
      <c r="O100" s="16"/>
      <c r="P100" s="17"/>
      <c r="Q100" s="17"/>
      <c r="R100" s="18"/>
      <c r="S100" s="19"/>
      <c r="T100" s="16"/>
      <c r="U100" s="17"/>
      <c r="V100" s="17"/>
      <c r="W100" s="18"/>
      <c r="X100" s="19"/>
      <c r="Y100" s="16"/>
      <c r="Z100" s="17"/>
      <c r="AA100" s="17"/>
      <c r="AB100" s="18"/>
      <c r="AC100" s="19"/>
      <c r="AD100" s="16"/>
      <c r="AE100" s="17"/>
      <c r="AF100" s="17"/>
      <c r="AG100" s="18"/>
      <c r="AH100" s="19"/>
      <c r="AI100" s="16"/>
      <c r="AJ100" s="17"/>
      <c r="AK100" s="17"/>
      <c r="AL100" s="18"/>
      <c r="AM100" s="19"/>
      <c r="AN100" s="17"/>
      <c r="AO100" s="17"/>
      <c r="AP100" s="17"/>
      <c r="AQ100" s="106"/>
      <c r="AR100" s="295"/>
    </row>
    <row r="101" spans="1:44" ht="21" thickBot="1">
      <c r="A101" s="105">
        <v>95</v>
      </c>
      <c r="B101" s="93">
        <f>IF('Student DATA Entry'!A97="","",'Student DATA Entry'!A97)</f>
        <v>995</v>
      </c>
      <c r="C101" s="93" t="str">
        <f>IF('Student DATA Entry'!D97="","",'Student DATA Entry'!D97)</f>
        <v/>
      </c>
      <c r="D101" s="94" t="str">
        <f>IF('Student DATA Entry'!I97="","",'Student DATA Entry'!I97)</f>
        <v/>
      </c>
      <c r="E101" s="95" t="str">
        <f>IF('Student DATA Entry'!E97="","",'Student DATA Entry'!E97)</f>
        <v/>
      </c>
      <c r="F101" s="95" t="str">
        <f>IF('Student DATA Entry'!F97="","",'Student DATA Entry'!F97)</f>
        <v/>
      </c>
      <c r="G101" s="95" t="str">
        <f>IF('Student DATA Entry'!G97="","",'Student DATA Entry'!G97)</f>
        <v/>
      </c>
      <c r="H101" s="93" t="str">
        <f>IF('Student DATA Entry'!J97="","",'Student DATA Entry'!J97)</f>
        <v/>
      </c>
      <c r="I101" s="97" t="str">
        <f>IF(AND('Student DATA Entry'!H97=""),"",IF(AND('Student DATA Entry'!H97="Boy"),"M","F"))</f>
        <v/>
      </c>
      <c r="J101" s="16"/>
      <c r="K101" s="17"/>
      <c r="L101" s="17"/>
      <c r="M101" s="18"/>
      <c r="N101" s="19"/>
      <c r="O101" s="16"/>
      <c r="P101" s="17"/>
      <c r="Q101" s="17"/>
      <c r="R101" s="18"/>
      <c r="S101" s="19"/>
      <c r="T101" s="16"/>
      <c r="U101" s="17"/>
      <c r="V101" s="17"/>
      <c r="W101" s="18"/>
      <c r="X101" s="19"/>
      <c r="Y101" s="16"/>
      <c r="Z101" s="17"/>
      <c r="AA101" s="17"/>
      <c r="AB101" s="18"/>
      <c r="AC101" s="19"/>
      <c r="AD101" s="16"/>
      <c r="AE101" s="17"/>
      <c r="AF101" s="17"/>
      <c r="AG101" s="18"/>
      <c r="AH101" s="19"/>
      <c r="AI101" s="16"/>
      <c r="AJ101" s="17"/>
      <c r="AK101" s="17"/>
      <c r="AL101" s="18"/>
      <c r="AM101" s="19"/>
      <c r="AN101" s="17"/>
      <c r="AO101" s="17"/>
      <c r="AP101" s="17"/>
      <c r="AQ101" s="106"/>
      <c r="AR101" s="295"/>
    </row>
    <row r="102" spans="1:44" ht="21" thickBot="1">
      <c r="A102" s="105">
        <v>96</v>
      </c>
      <c r="B102" s="93">
        <f>IF('Student DATA Entry'!A98="","",'Student DATA Entry'!A98)</f>
        <v>996</v>
      </c>
      <c r="C102" s="93" t="str">
        <f>IF('Student DATA Entry'!D98="","",'Student DATA Entry'!D98)</f>
        <v/>
      </c>
      <c r="D102" s="94" t="str">
        <f>IF('Student DATA Entry'!I98="","",'Student DATA Entry'!I98)</f>
        <v/>
      </c>
      <c r="E102" s="95" t="str">
        <f>IF('Student DATA Entry'!E98="","",'Student DATA Entry'!E98)</f>
        <v/>
      </c>
      <c r="F102" s="95" t="str">
        <f>IF('Student DATA Entry'!F98="","",'Student DATA Entry'!F98)</f>
        <v/>
      </c>
      <c r="G102" s="95" t="str">
        <f>IF('Student DATA Entry'!G98="","",'Student DATA Entry'!G98)</f>
        <v/>
      </c>
      <c r="H102" s="93" t="str">
        <f>IF('Student DATA Entry'!J98="","",'Student DATA Entry'!J98)</f>
        <v/>
      </c>
      <c r="I102" s="97" t="str">
        <f>IF(AND('Student DATA Entry'!H98=""),"",IF(AND('Student DATA Entry'!H98="Boy"),"M","F"))</f>
        <v/>
      </c>
      <c r="J102" s="16"/>
      <c r="K102" s="17"/>
      <c r="L102" s="17"/>
      <c r="M102" s="18"/>
      <c r="N102" s="19"/>
      <c r="O102" s="16"/>
      <c r="P102" s="17"/>
      <c r="Q102" s="17"/>
      <c r="R102" s="18"/>
      <c r="S102" s="19"/>
      <c r="T102" s="16"/>
      <c r="U102" s="17"/>
      <c r="V102" s="17"/>
      <c r="W102" s="18"/>
      <c r="X102" s="19"/>
      <c r="Y102" s="16"/>
      <c r="Z102" s="17"/>
      <c r="AA102" s="17"/>
      <c r="AB102" s="18"/>
      <c r="AC102" s="19"/>
      <c r="AD102" s="16"/>
      <c r="AE102" s="17"/>
      <c r="AF102" s="17"/>
      <c r="AG102" s="18"/>
      <c r="AH102" s="19"/>
      <c r="AI102" s="16"/>
      <c r="AJ102" s="17"/>
      <c r="AK102" s="17"/>
      <c r="AL102" s="18"/>
      <c r="AM102" s="19"/>
      <c r="AN102" s="17"/>
      <c r="AO102" s="17"/>
      <c r="AP102" s="17"/>
      <c r="AQ102" s="106"/>
      <c r="AR102" s="295"/>
    </row>
    <row r="103" spans="1:44" ht="21" thickBot="1">
      <c r="A103" s="105">
        <v>97</v>
      </c>
      <c r="B103" s="93">
        <f>IF('Student DATA Entry'!A99="","",'Student DATA Entry'!A99)</f>
        <v>997</v>
      </c>
      <c r="C103" s="93" t="str">
        <f>IF('Student DATA Entry'!D99="","",'Student DATA Entry'!D99)</f>
        <v/>
      </c>
      <c r="D103" s="94" t="str">
        <f>IF('Student DATA Entry'!I99="","",'Student DATA Entry'!I99)</f>
        <v/>
      </c>
      <c r="E103" s="95" t="str">
        <f>IF('Student DATA Entry'!E99="","",'Student DATA Entry'!E99)</f>
        <v/>
      </c>
      <c r="F103" s="95" t="str">
        <f>IF('Student DATA Entry'!F99="","",'Student DATA Entry'!F99)</f>
        <v/>
      </c>
      <c r="G103" s="95" t="str">
        <f>IF('Student DATA Entry'!G99="","",'Student DATA Entry'!G99)</f>
        <v/>
      </c>
      <c r="H103" s="93" t="str">
        <f>IF('Student DATA Entry'!J99="","",'Student DATA Entry'!J99)</f>
        <v/>
      </c>
      <c r="I103" s="97" t="str">
        <f>IF(AND('Student DATA Entry'!H99=""),"",IF(AND('Student DATA Entry'!H99="Boy"),"M","F"))</f>
        <v/>
      </c>
      <c r="J103" s="16"/>
      <c r="K103" s="17"/>
      <c r="L103" s="17"/>
      <c r="M103" s="18"/>
      <c r="N103" s="19"/>
      <c r="O103" s="16"/>
      <c r="P103" s="17"/>
      <c r="Q103" s="17"/>
      <c r="R103" s="18"/>
      <c r="S103" s="19"/>
      <c r="T103" s="16"/>
      <c r="U103" s="17"/>
      <c r="V103" s="17"/>
      <c r="W103" s="18"/>
      <c r="X103" s="19"/>
      <c r="Y103" s="16"/>
      <c r="Z103" s="17"/>
      <c r="AA103" s="17"/>
      <c r="AB103" s="18"/>
      <c r="AC103" s="19"/>
      <c r="AD103" s="16"/>
      <c r="AE103" s="17"/>
      <c r="AF103" s="17"/>
      <c r="AG103" s="18"/>
      <c r="AH103" s="19"/>
      <c r="AI103" s="16"/>
      <c r="AJ103" s="17"/>
      <c r="AK103" s="17"/>
      <c r="AL103" s="18"/>
      <c r="AM103" s="19"/>
      <c r="AN103" s="17"/>
      <c r="AO103" s="17"/>
      <c r="AP103" s="17"/>
      <c r="AQ103" s="106"/>
      <c r="AR103" s="295"/>
    </row>
    <row r="104" spans="1:44" ht="21" thickBot="1">
      <c r="A104" s="105">
        <v>98</v>
      </c>
      <c r="B104" s="93">
        <f>IF('Student DATA Entry'!A100="","",'Student DATA Entry'!A100)</f>
        <v>998</v>
      </c>
      <c r="C104" s="93" t="str">
        <f>IF('Student DATA Entry'!D100="","",'Student DATA Entry'!D100)</f>
        <v/>
      </c>
      <c r="D104" s="94" t="str">
        <f>IF('Student DATA Entry'!I100="","",'Student DATA Entry'!I100)</f>
        <v/>
      </c>
      <c r="E104" s="95" t="str">
        <f>IF('Student DATA Entry'!E100="","",'Student DATA Entry'!E100)</f>
        <v/>
      </c>
      <c r="F104" s="95" t="str">
        <f>IF('Student DATA Entry'!F100="","",'Student DATA Entry'!F100)</f>
        <v/>
      </c>
      <c r="G104" s="95" t="str">
        <f>IF('Student DATA Entry'!G100="","",'Student DATA Entry'!G100)</f>
        <v/>
      </c>
      <c r="H104" s="93" t="str">
        <f>IF('Student DATA Entry'!J100="","",'Student DATA Entry'!J100)</f>
        <v/>
      </c>
      <c r="I104" s="97" t="str">
        <f>IF(AND('Student DATA Entry'!H100=""),"",IF(AND('Student DATA Entry'!H100="Boy"),"M","F"))</f>
        <v/>
      </c>
      <c r="J104" s="16"/>
      <c r="K104" s="17"/>
      <c r="L104" s="17"/>
      <c r="M104" s="18"/>
      <c r="N104" s="19"/>
      <c r="O104" s="16"/>
      <c r="P104" s="17"/>
      <c r="Q104" s="17"/>
      <c r="R104" s="18"/>
      <c r="S104" s="19"/>
      <c r="T104" s="16"/>
      <c r="U104" s="17"/>
      <c r="V104" s="17"/>
      <c r="W104" s="18"/>
      <c r="X104" s="19"/>
      <c r="Y104" s="16"/>
      <c r="Z104" s="17"/>
      <c r="AA104" s="17"/>
      <c r="AB104" s="18"/>
      <c r="AC104" s="19"/>
      <c r="AD104" s="16"/>
      <c r="AE104" s="17"/>
      <c r="AF104" s="17"/>
      <c r="AG104" s="18"/>
      <c r="AH104" s="19"/>
      <c r="AI104" s="16"/>
      <c r="AJ104" s="17"/>
      <c r="AK104" s="17"/>
      <c r="AL104" s="18"/>
      <c r="AM104" s="19"/>
      <c r="AN104" s="17"/>
      <c r="AO104" s="17"/>
      <c r="AP104" s="17"/>
      <c r="AQ104" s="106"/>
      <c r="AR104" s="295"/>
    </row>
    <row r="105" spans="1:44" ht="21" thickBot="1">
      <c r="A105" s="105">
        <v>99</v>
      </c>
      <c r="B105" s="93">
        <f>IF('Student DATA Entry'!A101="","",'Student DATA Entry'!A101)</f>
        <v>999</v>
      </c>
      <c r="C105" s="93" t="str">
        <f>IF('Student DATA Entry'!D101="","",'Student DATA Entry'!D101)</f>
        <v/>
      </c>
      <c r="D105" s="94" t="str">
        <f>IF('Student DATA Entry'!I101="","",'Student DATA Entry'!I101)</f>
        <v/>
      </c>
      <c r="E105" s="95" t="str">
        <f>IF('Student DATA Entry'!E101="","",'Student DATA Entry'!E101)</f>
        <v/>
      </c>
      <c r="F105" s="95" t="str">
        <f>IF('Student DATA Entry'!F101="","",'Student DATA Entry'!F101)</f>
        <v/>
      </c>
      <c r="G105" s="95" t="str">
        <f>IF('Student DATA Entry'!G101="","",'Student DATA Entry'!G101)</f>
        <v/>
      </c>
      <c r="H105" s="93" t="str">
        <f>IF('Student DATA Entry'!J101="","",'Student DATA Entry'!J101)</f>
        <v/>
      </c>
      <c r="I105" s="97" t="str">
        <f>IF(AND('Student DATA Entry'!H101=""),"",IF(AND('Student DATA Entry'!H101="Boy"),"M","F"))</f>
        <v/>
      </c>
      <c r="J105" s="16"/>
      <c r="K105" s="17"/>
      <c r="L105" s="17"/>
      <c r="M105" s="18"/>
      <c r="N105" s="19"/>
      <c r="O105" s="16"/>
      <c r="P105" s="17"/>
      <c r="Q105" s="17"/>
      <c r="R105" s="18"/>
      <c r="S105" s="19"/>
      <c r="T105" s="16"/>
      <c r="U105" s="17"/>
      <c r="V105" s="17"/>
      <c r="W105" s="18"/>
      <c r="X105" s="19"/>
      <c r="Y105" s="16"/>
      <c r="Z105" s="17"/>
      <c r="AA105" s="17"/>
      <c r="AB105" s="18"/>
      <c r="AC105" s="19"/>
      <c r="AD105" s="16"/>
      <c r="AE105" s="17"/>
      <c r="AF105" s="17"/>
      <c r="AG105" s="18"/>
      <c r="AH105" s="19"/>
      <c r="AI105" s="16"/>
      <c r="AJ105" s="17"/>
      <c r="AK105" s="17"/>
      <c r="AL105" s="18"/>
      <c r="AM105" s="19"/>
      <c r="AN105" s="17"/>
      <c r="AO105" s="17"/>
      <c r="AP105" s="17"/>
      <c r="AQ105" s="106"/>
      <c r="AR105" s="294"/>
    </row>
    <row r="106" spans="1:44" ht="21" thickBot="1">
      <c r="A106" s="107">
        <v>100</v>
      </c>
      <c r="B106" s="108">
        <f>IF('Student DATA Entry'!A102="","",'Student DATA Entry'!A102)</f>
        <v>1000</v>
      </c>
      <c r="C106" s="108" t="str">
        <f>IF('Student DATA Entry'!D102="","",'Student DATA Entry'!D102)</f>
        <v/>
      </c>
      <c r="D106" s="109" t="str">
        <f>IF('Student DATA Entry'!I102="","",'Student DATA Entry'!I102)</f>
        <v/>
      </c>
      <c r="E106" s="110" t="str">
        <f>IF('Student DATA Entry'!E102="","",'Student DATA Entry'!E102)</f>
        <v/>
      </c>
      <c r="F106" s="110" t="str">
        <f>IF('Student DATA Entry'!F102="","",'Student DATA Entry'!F102)</f>
        <v/>
      </c>
      <c r="G106" s="110" t="str">
        <f>IF('Student DATA Entry'!G102="","",'Student DATA Entry'!G102)</f>
        <v/>
      </c>
      <c r="H106" s="108" t="str">
        <f>IF('Student DATA Entry'!J102="","",'Student DATA Entry'!J102)</f>
        <v/>
      </c>
      <c r="I106" s="97" t="str">
        <f>IF(AND('Student DATA Entry'!H102=""),"",IF(AND('Student DATA Entry'!H102="Boy"),"M","F"))</f>
        <v/>
      </c>
      <c r="J106" s="111"/>
      <c r="K106" s="112"/>
      <c r="L106" s="112"/>
      <c r="M106" s="113"/>
      <c r="N106" s="114"/>
      <c r="O106" s="111"/>
      <c r="P106" s="112"/>
      <c r="Q106" s="112"/>
      <c r="R106" s="113"/>
      <c r="S106" s="114"/>
      <c r="T106" s="111"/>
      <c r="U106" s="112"/>
      <c r="V106" s="112"/>
      <c r="W106" s="113"/>
      <c r="X106" s="114"/>
      <c r="Y106" s="111"/>
      <c r="Z106" s="112"/>
      <c r="AA106" s="112"/>
      <c r="AB106" s="113"/>
      <c r="AC106" s="114"/>
      <c r="AD106" s="111"/>
      <c r="AE106" s="112"/>
      <c r="AF106" s="112"/>
      <c r="AG106" s="113"/>
      <c r="AH106" s="114"/>
      <c r="AI106" s="111"/>
      <c r="AJ106" s="112"/>
      <c r="AK106" s="112"/>
      <c r="AL106" s="113"/>
      <c r="AM106" s="114"/>
      <c r="AN106" s="112"/>
      <c r="AO106" s="112"/>
      <c r="AP106" s="112"/>
      <c r="AQ106" s="115"/>
      <c r="AR106" s="294"/>
    </row>
    <row r="107" spans="1:44" ht="20.5"/>
    <row r="108" spans="1:44" ht="20.5"/>
    <row r="109" spans="1:44" ht="20.5"/>
    <row r="110" spans="1:44" ht="20.5"/>
  </sheetData>
  <sheetProtection password="CB23" sheet="1" objects="1" scenarios="1" formatCells="0" formatColumns="0" formatRows="0"/>
  <protectedRanges>
    <protectedRange password="DC77" sqref="J1:AQ3" name="Range4"/>
    <protectedRange password="DC77" sqref="J1:AQ2" name="Range2"/>
    <protectedRange password="DC77" sqref="J9:W106 J8:X8 AD8:AG9 AC8 AI9:AM9 Y8:AB9 AH8:AM8 J7:W7 Y7:AM7 Y10:AM106 J6:AQ6 AN7:AQ106" name="Range1"/>
    <protectedRange password="DC77" sqref="F2:G2" name="Range3"/>
  </protectedRanges>
  <mergeCells count="50">
    <mergeCell ref="A1:E2"/>
    <mergeCell ref="H1:I2"/>
    <mergeCell ref="J1:N2"/>
    <mergeCell ref="O1:S2"/>
    <mergeCell ref="O3:S3"/>
    <mergeCell ref="S4:S5"/>
    <mergeCell ref="A3:A6"/>
    <mergeCell ref="B3:B6"/>
    <mergeCell ref="C3:C6"/>
    <mergeCell ref="D3:D6"/>
    <mergeCell ref="E3:G4"/>
    <mergeCell ref="Y1:AC2"/>
    <mergeCell ref="Y3:AC3"/>
    <mergeCell ref="Y4:AA4"/>
    <mergeCell ref="AC4:AC5"/>
    <mergeCell ref="E5:E6"/>
    <mergeCell ref="F5:F6"/>
    <mergeCell ref="G5:G6"/>
    <mergeCell ref="AB4:AB5"/>
    <mergeCell ref="J4:L4"/>
    <mergeCell ref="M4:M5"/>
    <mergeCell ref="N4:N5"/>
    <mergeCell ref="O4:Q4"/>
    <mergeCell ref="R4:R5"/>
    <mergeCell ref="H3:H6"/>
    <mergeCell ref="I3:I6"/>
    <mergeCell ref="J3:N3"/>
    <mergeCell ref="T1:X2"/>
    <mergeCell ref="T3:X3"/>
    <mergeCell ref="T4:V4"/>
    <mergeCell ref="W4:W5"/>
    <mergeCell ref="X4:X5"/>
    <mergeCell ref="AI1:AM2"/>
    <mergeCell ref="AI3:AM3"/>
    <mergeCell ref="AI4:AK4"/>
    <mergeCell ref="AL4:AL5"/>
    <mergeCell ref="AM4:AM5"/>
    <mergeCell ref="AD1:AH2"/>
    <mergeCell ref="AD3:AH3"/>
    <mergeCell ref="AD4:AF4"/>
    <mergeCell ref="AG4:AG5"/>
    <mergeCell ref="AH4:AH5"/>
    <mergeCell ref="AQ1:AQ3"/>
    <mergeCell ref="AO4:AO5"/>
    <mergeCell ref="AP4:AP5"/>
    <mergeCell ref="AQ4:AQ5"/>
    <mergeCell ref="AN1:AN3"/>
    <mergeCell ref="AN4:AN5"/>
    <mergeCell ref="AO1:AO3"/>
    <mergeCell ref="AP1:AP3"/>
  </mergeCells>
  <conditionalFormatting sqref="AR6">
    <cfRule type="cellIs" dxfId="77" priority="8" operator="equal">
      <formula>0</formula>
    </cfRule>
  </conditionalFormatting>
  <dataValidations count="6">
    <dataValidation type="custom" operator="lessThanOrEqual" allowBlank="1" showInputMessage="1" showErrorMessage="1" errorTitle="maximum limit crossed" error="Invalid entry" sqref="J7:AM106">
      <formula1>OR(J7&lt;=J$6,J7="ML",J7="NA",J7="ab")</formula1>
    </dataValidation>
    <dataValidation type="custom" operator="lessThanOrEqual" allowBlank="1" showInputMessage="1" showErrorMessage="1" errorTitle="maximum limit crossed" error="maximum limit crossed" sqref="M6 R6 W6 AB6 AG6 AL6">
      <formula1>OR(M6&lt;=70,M6="ML",M6="NA",M6="ab")</formula1>
    </dataValidation>
    <dataValidation type="textLength" errorStyle="warning" operator="lessThanOrEqual" showInputMessage="1" showErrorMessage="1" errorTitle="long name" error="Please decrease the font size of this cell if name does not fit into the column." sqref="F2">
      <formula1>20</formula1>
    </dataValidation>
    <dataValidation type="custom" operator="lessThanOrEqual" allowBlank="1" showInputMessage="1" showErrorMessage="1" errorTitle="maximum limit crossed" error="Invalid entry" sqref="J6:L6 O6:Q6 T6:V6 Y6:AA6 AD6:AF6 AI6:AK6">
      <formula1>OR(J6&lt;=10,J6="ML",J6="NA",J6="ab")</formula1>
    </dataValidation>
    <dataValidation type="custom" operator="lessThanOrEqual" allowBlank="1" showInputMessage="1" showErrorMessage="1" errorTitle="maximum limit crossed" error="maximum limit crossed" sqref="N6 S6 X6 AC6 AH6 AM6">
      <formula1>OR(N6&lt;=100,N6="ML",N6="NA",N6="AB")</formula1>
    </dataValidation>
    <dataValidation type="custom" operator="lessThanOrEqual" allowBlank="1" showInputMessage="1" showErrorMessage="1" errorTitle="maximum limit crossed" error="Invalid entry" sqref="AN7:AQ106">
      <formula1>OR(AN7="A",AN7="B",AN7="C",AN7="D",AN7="E")</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EP142"/>
  <sheetViews>
    <sheetView workbookViewId="0">
      <selection activeCell="G10" sqref="G10"/>
    </sheetView>
  </sheetViews>
  <sheetFormatPr defaultColWidth="0" defaultRowHeight="0" customHeight="1" zeroHeight="1"/>
  <cols>
    <col min="1" max="1" width="4.26953125" style="165" customWidth="1"/>
    <col min="2" max="3" width="5.81640625" style="396" customWidth="1"/>
    <col min="4" max="4" width="11.453125" style="166" customWidth="1"/>
    <col min="5" max="5" width="18" style="397" customWidth="1"/>
    <col min="6" max="6" width="18.81640625" style="397" customWidth="1"/>
    <col min="7" max="7" width="16.81640625" style="397" customWidth="1"/>
    <col min="8" max="8" width="6.1796875" style="398" customWidth="1"/>
    <col min="9" max="9" width="3" style="398" customWidth="1"/>
    <col min="10" max="12" width="3.7265625" style="399" customWidth="1"/>
    <col min="13" max="13" width="3.7265625" style="400" customWidth="1"/>
    <col min="14" max="14" width="4.54296875" style="400" customWidth="1"/>
    <col min="15" max="15" width="3.81640625" style="399" customWidth="1"/>
    <col min="16" max="16" width="5" style="400" customWidth="1"/>
    <col min="17" max="17" width="5.81640625" style="399" customWidth="1"/>
    <col min="18" max="18" width="4.81640625" style="400" customWidth="1"/>
    <col min="19" max="20" width="3.26953125" style="401" hidden="1" customWidth="1"/>
    <col min="21" max="21" width="4.26953125" style="401" hidden="1" customWidth="1"/>
    <col min="22" max="22" width="3.26953125" style="401" hidden="1" customWidth="1"/>
    <col min="23" max="23" width="2.7265625" style="401" hidden="1" customWidth="1"/>
    <col min="24" max="24" width="3.26953125" style="401" hidden="1" customWidth="1"/>
    <col min="25" max="27" width="3.7265625" style="399" customWidth="1"/>
    <col min="28" max="28" width="3.7265625" style="400" customWidth="1"/>
    <col min="29" max="29" width="4.54296875" style="400" customWidth="1"/>
    <col min="30" max="30" width="3.81640625" style="399" customWidth="1"/>
    <col min="31" max="31" width="5" style="400" customWidth="1"/>
    <col min="32" max="32" width="5.81640625" style="399" customWidth="1"/>
    <col min="33" max="33" width="4.81640625" style="400" customWidth="1"/>
    <col min="34" max="35" width="3.26953125" style="401" hidden="1" customWidth="1"/>
    <col min="36" max="36" width="4.26953125" style="401" hidden="1" customWidth="1"/>
    <col min="37" max="37" width="3.26953125" style="401" hidden="1" customWidth="1"/>
    <col min="38" max="38" width="2.7265625" style="401" hidden="1" customWidth="1"/>
    <col min="39" max="39" width="3.26953125" style="401" hidden="1" customWidth="1"/>
    <col min="40" max="42" width="3.7265625" style="399" customWidth="1"/>
    <col min="43" max="43" width="3.7265625" style="400" customWidth="1"/>
    <col min="44" max="44" width="4.54296875" style="400" customWidth="1"/>
    <col min="45" max="45" width="3.81640625" style="399" customWidth="1"/>
    <col min="46" max="46" width="5" style="400" customWidth="1"/>
    <col min="47" max="47" width="5.81640625" style="399" customWidth="1"/>
    <col min="48" max="48" width="4.81640625" style="400" customWidth="1"/>
    <col min="49" max="50" width="3.26953125" style="401" hidden="1" customWidth="1"/>
    <col min="51" max="51" width="4.26953125" style="401" hidden="1" customWidth="1"/>
    <col min="52" max="52" width="3.26953125" style="401" hidden="1" customWidth="1"/>
    <col min="53" max="53" width="2.7265625" style="401" hidden="1" customWidth="1"/>
    <col min="54" max="54" width="3.26953125" style="401" hidden="1" customWidth="1"/>
    <col min="55" max="57" width="3.7265625" style="399" customWidth="1"/>
    <col min="58" max="58" width="3.7265625" style="400" customWidth="1"/>
    <col min="59" max="59" width="4.54296875" style="400" customWidth="1"/>
    <col min="60" max="60" width="3.81640625" style="399" customWidth="1"/>
    <col min="61" max="61" width="5" style="400" customWidth="1"/>
    <col min="62" max="62" width="5.81640625" style="399" customWidth="1"/>
    <col min="63" max="63" width="4.81640625" style="400" customWidth="1"/>
    <col min="64" max="65" width="3.26953125" style="401" hidden="1" customWidth="1"/>
    <col min="66" max="66" width="4.26953125" style="401" hidden="1" customWidth="1"/>
    <col min="67" max="67" width="3.26953125" style="401" hidden="1" customWidth="1"/>
    <col min="68" max="68" width="2.7265625" style="401" hidden="1" customWidth="1"/>
    <col min="69" max="69" width="3.26953125" style="401" hidden="1" customWidth="1"/>
    <col min="70" max="72" width="3.7265625" style="399" customWidth="1"/>
    <col min="73" max="73" width="3.7265625" style="400" customWidth="1"/>
    <col min="74" max="74" width="4.54296875" style="400" customWidth="1"/>
    <col min="75" max="75" width="3.81640625" style="399" customWidth="1"/>
    <col min="76" max="76" width="5" style="400" customWidth="1"/>
    <col min="77" max="77" width="5.81640625" style="399" customWidth="1"/>
    <col min="78" max="78" width="4.81640625" style="400" customWidth="1"/>
    <col min="79" max="80" width="3.26953125" style="401" hidden="1" customWidth="1"/>
    <col min="81" max="81" width="4.26953125" style="401" hidden="1" customWidth="1"/>
    <col min="82" max="82" width="3.26953125" style="401" hidden="1" customWidth="1"/>
    <col min="83" max="83" width="2.7265625" style="401" hidden="1" customWidth="1"/>
    <col min="84" max="84" width="3.26953125" style="401" hidden="1" customWidth="1"/>
    <col min="85" max="87" width="3.7265625" style="399" customWidth="1"/>
    <col min="88" max="88" width="3.7265625" style="400" customWidth="1"/>
    <col min="89" max="89" width="4.54296875" style="400" customWidth="1"/>
    <col min="90" max="90" width="3.81640625" style="399" customWidth="1"/>
    <col min="91" max="91" width="5" style="400" customWidth="1"/>
    <col min="92" max="92" width="5.81640625" style="399" customWidth="1"/>
    <col min="93" max="93" width="4.81640625" style="400" customWidth="1"/>
    <col min="94" max="95" width="3.26953125" style="401" hidden="1" customWidth="1"/>
    <col min="96" max="96" width="4.26953125" style="401" hidden="1" customWidth="1"/>
    <col min="97" max="97" width="3.26953125" style="401" hidden="1" customWidth="1"/>
    <col min="98" max="98" width="2.7265625" style="401" hidden="1" customWidth="1"/>
    <col min="99" max="100" width="3.26953125" style="401" hidden="1" customWidth="1"/>
    <col min="101" max="102" width="3.7265625" style="401" hidden="1" customWidth="1"/>
    <col min="103" max="106" width="4.7265625" style="401" hidden="1" customWidth="1"/>
    <col min="107" max="111" width="3.26953125" style="401" hidden="1" customWidth="1"/>
    <col min="112" max="112" width="10.1796875" style="401" hidden="1" customWidth="1"/>
    <col min="113" max="113" width="8" style="401" customWidth="1"/>
    <col min="114" max="114" width="8.453125" style="401" customWidth="1"/>
    <col min="115" max="115" width="8.26953125" style="401" customWidth="1"/>
    <col min="116" max="116" width="7.7265625" style="401" customWidth="1"/>
    <col min="117" max="118" width="3.453125" style="402" hidden="1" customWidth="1"/>
    <col min="119" max="119" width="3.26953125" style="402" hidden="1" customWidth="1"/>
    <col min="120" max="120" width="3.26953125" style="165" hidden="1" customWidth="1"/>
    <col min="121" max="122" width="2.81640625" style="165" hidden="1" customWidth="1"/>
    <col min="123" max="123" width="3" style="165" hidden="1" customWidth="1"/>
    <col min="124" max="124" width="4.26953125" style="165" hidden="1" customWidth="1"/>
    <col min="125" max="126" width="2.7265625" style="165" hidden="1" customWidth="1"/>
    <col min="127" max="127" width="4.26953125" style="165" hidden="1" customWidth="1"/>
    <col min="128" max="129" width="2.7265625" style="165" hidden="1" customWidth="1"/>
    <col min="130" max="130" width="4" style="165" hidden="1" customWidth="1"/>
    <col min="131" max="133" width="2.7265625" style="165" hidden="1" customWidth="1"/>
    <col min="134" max="134" width="3" style="165" hidden="1" customWidth="1"/>
    <col min="135" max="135" width="15.81640625" style="165" customWidth="1"/>
    <col min="136" max="136" width="14.26953125" style="165" customWidth="1"/>
    <col min="137" max="137" width="15.1796875" style="165" customWidth="1"/>
    <col min="138" max="138" width="44.1796875" style="165" customWidth="1"/>
    <col min="139" max="139" width="9" style="165" customWidth="1"/>
    <col min="140" max="140" width="6" style="165" customWidth="1"/>
    <col min="141" max="141" width="5.453125" style="165" hidden="1" customWidth="1"/>
    <col min="142" max="142" width="5.1796875" style="165" customWidth="1"/>
    <col min="143" max="143" width="6" style="165" customWidth="1"/>
    <col min="144" max="144" width="7.7265625" style="165" customWidth="1"/>
    <col min="145" max="145" width="14.7265625" style="165" customWidth="1"/>
    <col min="146" max="146" width="9.1796875" style="165" customWidth="1"/>
    <col min="147" max="16384" width="9.1796875" style="165" hidden="1"/>
  </cols>
  <sheetData>
    <row r="1" spans="1:145" s="116" customFormat="1" ht="20.25" customHeight="1">
      <c r="A1" s="645" t="str">
        <f>CONCATENATE("School Name :-","  ",'Master sheet'!C8)</f>
        <v>School Name :-  Governt Senior Secondary School INDERWARA</v>
      </c>
      <c r="B1" s="645"/>
      <c r="C1" s="645"/>
      <c r="D1" s="645"/>
      <c r="E1" s="645"/>
      <c r="F1" s="645"/>
      <c r="G1" s="645"/>
      <c r="H1" s="645"/>
      <c r="I1" s="645"/>
      <c r="J1" s="645"/>
      <c r="K1" s="645"/>
      <c r="L1" s="645"/>
      <c r="M1" s="645"/>
      <c r="N1" s="645"/>
      <c r="O1" s="645"/>
      <c r="P1" s="645"/>
      <c r="Q1" s="645"/>
      <c r="R1" s="645"/>
      <c r="S1" s="645"/>
      <c r="T1" s="645"/>
      <c r="U1" s="645"/>
      <c r="V1" s="645"/>
      <c r="W1" s="645"/>
      <c r="X1" s="645"/>
      <c r="Y1" s="646" t="s">
        <v>257</v>
      </c>
      <c r="Z1" s="646"/>
      <c r="AA1" s="646"/>
      <c r="AB1" s="646"/>
      <c r="AC1" s="646"/>
      <c r="AD1" s="646"/>
      <c r="AE1" s="646"/>
      <c r="AF1" s="646"/>
      <c r="AG1" s="646"/>
      <c r="AH1" s="646"/>
      <c r="AI1" s="646"/>
      <c r="AJ1" s="646"/>
      <c r="AK1" s="646"/>
      <c r="AL1" s="646"/>
      <c r="AM1" s="646"/>
      <c r="AN1" s="648"/>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50"/>
      <c r="CV1" s="296"/>
      <c r="CW1" s="296"/>
      <c r="CX1" s="296"/>
      <c r="CY1" s="296"/>
      <c r="CZ1" s="296"/>
      <c r="DA1" s="296"/>
      <c r="DB1" s="296"/>
      <c r="DC1" s="296"/>
      <c r="DD1" s="296"/>
      <c r="DE1" s="296"/>
      <c r="DF1" s="296"/>
      <c r="DG1" s="296"/>
      <c r="DH1" s="296"/>
      <c r="DI1" s="659" t="s">
        <v>262</v>
      </c>
      <c r="DJ1" s="660"/>
      <c r="DK1" s="660"/>
      <c r="DL1" s="661"/>
      <c r="DM1" s="658" t="s">
        <v>263</v>
      </c>
      <c r="DN1" s="658"/>
      <c r="DO1" s="658"/>
      <c r="DP1" s="658"/>
      <c r="DQ1" s="658"/>
      <c r="DR1" s="658"/>
      <c r="DS1" s="658"/>
      <c r="DT1" s="658"/>
      <c r="DU1" s="658"/>
      <c r="DV1" s="658"/>
      <c r="DW1" s="658"/>
      <c r="DX1" s="658"/>
      <c r="DY1" s="658"/>
      <c r="DZ1" s="658"/>
      <c r="EA1" s="658"/>
      <c r="EB1" s="658"/>
      <c r="EC1" s="658"/>
      <c r="ED1" s="658"/>
      <c r="EE1" s="651" t="s">
        <v>270</v>
      </c>
      <c r="EF1" s="651"/>
      <c r="EG1" s="651"/>
      <c r="EH1" s="651"/>
      <c r="EI1" s="652" t="s">
        <v>276</v>
      </c>
      <c r="EJ1" s="653"/>
      <c r="EK1" s="653"/>
      <c r="EL1" s="653"/>
      <c r="EM1" s="653"/>
      <c r="EN1" s="654"/>
      <c r="EO1" s="642"/>
    </row>
    <row r="2" spans="1:145" s="117" customFormat="1" ht="20.25" customHeight="1">
      <c r="A2" s="599" t="s">
        <v>71</v>
      </c>
      <c r="B2" s="599"/>
      <c r="C2" s="297" t="str">
        <f>'Marks Entry'!G2</f>
        <v>9 'A'</v>
      </c>
      <c r="D2" s="647" t="str">
        <f>CONCATENATE("Session :","  ",'Marks Entry'!F2)</f>
        <v>Session :  2019-20</v>
      </c>
      <c r="E2" s="647"/>
      <c r="F2" s="665" t="s">
        <v>72</v>
      </c>
      <c r="G2" s="665"/>
      <c r="H2" s="665"/>
      <c r="I2" s="665"/>
      <c r="J2" s="647" t="str">
        <f>IF('Marks Entry'!J1="","",'Marks Entry'!J1)</f>
        <v>Hindi</v>
      </c>
      <c r="K2" s="647"/>
      <c r="L2" s="647"/>
      <c r="M2" s="647"/>
      <c r="N2" s="647"/>
      <c r="O2" s="647"/>
      <c r="P2" s="647"/>
      <c r="Q2" s="647"/>
      <c r="R2" s="647"/>
      <c r="S2" s="647"/>
      <c r="T2" s="647"/>
      <c r="U2" s="647"/>
      <c r="V2" s="647"/>
      <c r="W2" s="647"/>
      <c r="X2" s="647"/>
      <c r="Y2" s="647" t="str">
        <f>IF('Marks Entry'!O1="","",'Marks Entry'!O1)</f>
        <v>English</v>
      </c>
      <c r="Z2" s="647"/>
      <c r="AA2" s="647"/>
      <c r="AB2" s="647"/>
      <c r="AC2" s="647"/>
      <c r="AD2" s="647"/>
      <c r="AE2" s="647"/>
      <c r="AF2" s="647"/>
      <c r="AG2" s="647"/>
      <c r="AH2" s="647"/>
      <c r="AI2" s="647"/>
      <c r="AJ2" s="647"/>
      <c r="AK2" s="647"/>
      <c r="AL2" s="647"/>
      <c r="AM2" s="647"/>
      <c r="AN2" s="647" t="str">
        <f>IF('Marks Entry'!T1="","",'Marks Entry'!T1)</f>
        <v>Sanskrit</v>
      </c>
      <c r="AO2" s="647"/>
      <c r="AP2" s="647"/>
      <c r="AQ2" s="647"/>
      <c r="AR2" s="647"/>
      <c r="AS2" s="647"/>
      <c r="AT2" s="647"/>
      <c r="AU2" s="647"/>
      <c r="AV2" s="647"/>
      <c r="AW2" s="647"/>
      <c r="AX2" s="647"/>
      <c r="AY2" s="647"/>
      <c r="AZ2" s="647"/>
      <c r="BA2" s="647"/>
      <c r="BB2" s="647"/>
      <c r="BC2" s="647" t="str">
        <f>IF('Marks Entry'!Y1="","",'Marks Entry'!Y1)</f>
        <v>Science</v>
      </c>
      <c r="BD2" s="647"/>
      <c r="BE2" s="647"/>
      <c r="BF2" s="647"/>
      <c r="BG2" s="647"/>
      <c r="BH2" s="647"/>
      <c r="BI2" s="647"/>
      <c r="BJ2" s="647"/>
      <c r="BK2" s="647"/>
      <c r="BL2" s="647"/>
      <c r="BM2" s="647"/>
      <c r="BN2" s="647"/>
      <c r="BO2" s="647"/>
      <c r="BP2" s="647"/>
      <c r="BQ2" s="647"/>
      <c r="BR2" s="647" t="str">
        <f>IF('Marks Entry'!AD1="","",'Marks Entry'!AD1)</f>
        <v>Social Science</v>
      </c>
      <c r="BS2" s="647"/>
      <c r="BT2" s="647"/>
      <c r="BU2" s="647"/>
      <c r="BV2" s="647"/>
      <c r="BW2" s="647"/>
      <c r="BX2" s="647"/>
      <c r="BY2" s="647"/>
      <c r="BZ2" s="647"/>
      <c r="CA2" s="647"/>
      <c r="CB2" s="647"/>
      <c r="CC2" s="647"/>
      <c r="CD2" s="647"/>
      <c r="CE2" s="647"/>
      <c r="CF2" s="647"/>
      <c r="CG2" s="647" t="str">
        <f>IF('Marks Entry'!AI1="","",'Marks Entry'!AI1)</f>
        <v>Maths</v>
      </c>
      <c r="CH2" s="647"/>
      <c r="CI2" s="647"/>
      <c r="CJ2" s="647"/>
      <c r="CK2" s="647"/>
      <c r="CL2" s="647"/>
      <c r="CM2" s="647"/>
      <c r="CN2" s="647"/>
      <c r="CO2" s="647"/>
      <c r="CP2" s="647"/>
      <c r="CQ2" s="647"/>
      <c r="CR2" s="647"/>
      <c r="CS2" s="647"/>
      <c r="CT2" s="647"/>
      <c r="CU2" s="647"/>
      <c r="CV2" s="298"/>
      <c r="CW2" s="633" t="s">
        <v>73</v>
      </c>
      <c r="CX2" s="634"/>
      <c r="CY2" s="634"/>
      <c r="CZ2" s="634"/>
      <c r="DA2" s="634"/>
      <c r="DB2" s="635"/>
      <c r="DC2" s="595" t="s">
        <v>74</v>
      </c>
      <c r="DD2" s="595" t="s">
        <v>75</v>
      </c>
      <c r="DE2" s="595" t="s">
        <v>76</v>
      </c>
      <c r="DF2" s="595" t="s">
        <v>77</v>
      </c>
      <c r="DG2" s="595" t="s">
        <v>78</v>
      </c>
      <c r="DH2" s="299"/>
      <c r="DI2" s="662"/>
      <c r="DJ2" s="663"/>
      <c r="DK2" s="663"/>
      <c r="DL2" s="664"/>
      <c r="DM2" s="658"/>
      <c r="DN2" s="658"/>
      <c r="DO2" s="658"/>
      <c r="DP2" s="658"/>
      <c r="DQ2" s="658"/>
      <c r="DR2" s="658"/>
      <c r="DS2" s="658"/>
      <c r="DT2" s="658"/>
      <c r="DU2" s="658"/>
      <c r="DV2" s="658"/>
      <c r="DW2" s="658"/>
      <c r="DX2" s="658"/>
      <c r="DY2" s="658"/>
      <c r="DZ2" s="658"/>
      <c r="EA2" s="658"/>
      <c r="EB2" s="658"/>
      <c r="EC2" s="658"/>
      <c r="ED2" s="658"/>
      <c r="EE2" s="651"/>
      <c r="EF2" s="651"/>
      <c r="EG2" s="651"/>
      <c r="EH2" s="651"/>
      <c r="EI2" s="655"/>
      <c r="EJ2" s="656"/>
      <c r="EK2" s="656"/>
      <c r="EL2" s="656"/>
      <c r="EM2" s="656"/>
      <c r="EN2" s="657"/>
      <c r="EO2" s="643"/>
    </row>
    <row r="3" spans="1:145" s="117" customFormat="1" ht="30.75" customHeight="1">
      <c r="A3" s="644" t="str">
        <f>'Marks Entry'!A3:A7</f>
        <v>S. N.</v>
      </c>
      <c r="B3" s="644" t="str">
        <f>'Marks Entry'!B3:B7</f>
        <v>Roll No.</v>
      </c>
      <c r="C3" s="644" t="str">
        <f>'Marks Entry'!C3:C7</f>
        <v>Student Sr. No.</v>
      </c>
      <c r="D3" s="569" t="str">
        <f>'Marks Entry'!D3:D7</f>
        <v>Date of Birth</v>
      </c>
      <c r="E3" s="569" t="str">
        <f>'Marks Entry'!E5</f>
        <v>Student Name</v>
      </c>
      <c r="F3" s="569" t="str">
        <f>'Marks Entry'!F5</f>
        <v>Father Name</v>
      </c>
      <c r="G3" s="569" t="str">
        <f>'Marks Entry'!G5</f>
        <v>Mother Name</v>
      </c>
      <c r="H3" s="644" t="str">
        <f>'Marks Entry'!H3:H7</f>
        <v>Category</v>
      </c>
      <c r="I3" s="644" t="str">
        <f>'Marks Entry'!I3:I7</f>
        <v>Gender</v>
      </c>
      <c r="J3" s="632" t="s">
        <v>254</v>
      </c>
      <c r="K3" s="632"/>
      <c r="L3" s="632"/>
      <c r="M3" s="632"/>
      <c r="N3" s="587" t="s">
        <v>258</v>
      </c>
      <c r="O3" s="589" t="s">
        <v>259</v>
      </c>
      <c r="P3" s="587" t="s">
        <v>260</v>
      </c>
      <c r="Q3" s="590" t="s">
        <v>256</v>
      </c>
      <c r="R3" s="592" t="s">
        <v>261</v>
      </c>
      <c r="S3" s="571" t="s">
        <v>79</v>
      </c>
      <c r="T3" s="571" t="s">
        <v>79</v>
      </c>
      <c r="U3" s="570" t="s">
        <v>80</v>
      </c>
      <c r="V3" s="571" t="s">
        <v>81</v>
      </c>
      <c r="W3" s="570" t="s">
        <v>82</v>
      </c>
      <c r="X3" s="570" t="s">
        <v>83</v>
      </c>
      <c r="Y3" s="632" t="s">
        <v>254</v>
      </c>
      <c r="Z3" s="632"/>
      <c r="AA3" s="632"/>
      <c r="AB3" s="632"/>
      <c r="AC3" s="587" t="s">
        <v>258</v>
      </c>
      <c r="AD3" s="589" t="s">
        <v>259</v>
      </c>
      <c r="AE3" s="587" t="s">
        <v>260</v>
      </c>
      <c r="AF3" s="590" t="s">
        <v>256</v>
      </c>
      <c r="AG3" s="592" t="s">
        <v>261</v>
      </c>
      <c r="AH3" s="571" t="s">
        <v>79</v>
      </c>
      <c r="AI3" s="571" t="s">
        <v>79</v>
      </c>
      <c r="AJ3" s="570" t="s">
        <v>80</v>
      </c>
      <c r="AK3" s="571" t="s">
        <v>81</v>
      </c>
      <c r="AL3" s="570" t="s">
        <v>82</v>
      </c>
      <c r="AM3" s="570" t="s">
        <v>83</v>
      </c>
      <c r="AN3" s="632" t="s">
        <v>254</v>
      </c>
      <c r="AO3" s="632"/>
      <c r="AP3" s="632"/>
      <c r="AQ3" s="632"/>
      <c r="AR3" s="587" t="s">
        <v>258</v>
      </c>
      <c r="AS3" s="589" t="s">
        <v>259</v>
      </c>
      <c r="AT3" s="587" t="s">
        <v>260</v>
      </c>
      <c r="AU3" s="590" t="s">
        <v>256</v>
      </c>
      <c r="AV3" s="592" t="s">
        <v>261</v>
      </c>
      <c r="AW3" s="571" t="s">
        <v>79</v>
      </c>
      <c r="AX3" s="571" t="s">
        <v>79</v>
      </c>
      <c r="AY3" s="570" t="s">
        <v>80</v>
      </c>
      <c r="AZ3" s="571" t="s">
        <v>81</v>
      </c>
      <c r="BA3" s="570" t="s">
        <v>82</v>
      </c>
      <c r="BB3" s="570" t="s">
        <v>83</v>
      </c>
      <c r="BC3" s="632" t="s">
        <v>254</v>
      </c>
      <c r="BD3" s="632"/>
      <c r="BE3" s="632"/>
      <c r="BF3" s="632"/>
      <c r="BG3" s="587" t="s">
        <v>258</v>
      </c>
      <c r="BH3" s="589" t="s">
        <v>259</v>
      </c>
      <c r="BI3" s="587" t="s">
        <v>260</v>
      </c>
      <c r="BJ3" s="590" t="s">
        <v>256</v>
      </c>
      <c r="BK3" s="592" t="s">
        <v>261</v>
      </c>
      <c r="BL3" s="571" t="s">
        <v>79</v>
      </c>
      <c r="BM3" s="571" t="s">
        <v>79</v>
      </c>
      <c r="BN3" s="570" t="s">
        <v>80</v>
      </c>
      <c r="BO3" s="571" t="s">
        <v>81</v>
      </c>
      <c r="BP3" s="570" t="s">
        <v>82</v>
      </c>
      <c r="BQ3" s="570" t="s">
        <v>83</v>
      </c>
      <c r="BR3" s="632" t="s">
        <v>254</v>
      </c>
      <c r="BS3" s="632"/>
      <c r="BT3" s="632"/>
      <c r="BU3" s="632"/>
      <c r="BV3" s="587" t="s">
        <v>258</v>
      </c>
      <c r="BW3" s="589" t="s">
        <v>259</v>
      </c>
      <c r="BX3" s="587" t="s">
        <v>260</v>
      </c>
      <c r="BY3" s="590" t="s">
        <v>256</v>
      </c>
      <c r="BZ3" s="592" t="s">
        <v>261</v>
      </c>
      <c r="CA3" s="571" t="s">
        <v>79</v>
      </c>
      <c r="CB3" s="571" t="s">
        <v>79</v>
      </c>
      <c r="CC3" s="570" t="s">
        <v>80</v>
      </c>
      <c r="CD3" s="571" t="s">
        <v>81</v>
      </c>
      <c r="CE3" s="570" t="s">
        <v>82</v>
      </c>
      <c r="CF3" s="570" t="s">
        <v>83</v>
      </c>
      <c r="CG3" s="632" t="s">
        <v>254</v>
      </c>
      <c r="CH3" s="632"/>
      <c r="CI3" s="632"/>
      <c r="CJ3" s="632"/>
      <c r="CK3" s="587" t="s">
        <v>258</v>
      </c>
      <c r="CL3" s="589" t="s">
        <v>259</v>
      </c>
      <c r="CM3" s="587" t="s">
        <v>260</v>
      </c>
      <c r="CN3" s="590" t="s">
        <v>256</v>
      </c>
      <c r="CO3" s="592" t="s">
        <v>261</v>
      </c>
      <c r="CP3" s="571" t="s">
        <v>79</v>
      </c>
      <c r="CQ3" s="571" t="s">
        <v>79</v>
      </c>
      <c r="CR3" s="570" t="s">
        <v>80</v>
      </c>
      <c r="CS3" s="571" t="s">
        <v>81</v>
      </c>
      <c r="CT3" s="570" t="s">
        <v>82</v>
      </c>
      <c r="CU3" s="570" t="s">
        <v>83</v>
      </c>
      <c r="CV3" s="631" t="s">
        <v>113</v>
      </c>
      <c r="CW3" s="636"/>
      <c r="CX3" s="637"/>
      <c r="CY3" s="637"/>
      <c r="CZ3" s="637"/>
      <c r="DA3" s="637"/>
      <c r="DB3" s="638"/>
      <c r="DC3" s="595"/>
      <c r="DD3" s="595"/>
      <c r="DE3" s="595"/>
      <c r="DF3" s="595"/>
      <c r="DG3" s="595"/>
      <c r="DH3" s="596" t="s">
        <v>84</v>
      </c>
      <c r="DI3" s="76" t="str">
        <f>IF('Marks Entry'!AN1="","",'Marks Entry'!AN1)</f>
        <v>SUPW</v>
      </c>
      <c r="DJ3" s="76" t="str">
        <f>IF('Marks Entry'!AO1="","",'Marks Entry'!AO1)</f>
        <v>Arts Education</v>
      </c>
      <c r="DK3" s="76" t="str">
        <f>IF('Marks Entry'!AP1="","",'Marks Entry'!AP1)</f>
        <v>health &amp; Ph. Edu.</v>
      </c>
      <c r="DL3" s="76" t="str">
        <f>IF('Marks Entry'!AQ1="","",'Marks Entry'!AQ1)</f>
        <v>info. &amp; techo. -1</v>
      </c>
      <c r="DM3" s="598" t="str">
        <f>J2</f>
        <v>Hindi</v>
      </c>
      <c r="DN3" s="598"/>
      <c r="DO3" s="598"/>
      <c r="DP3" s="598" t="str">
        <f>Y2</f>
        <v>English</v>
      </c>
      <c r="DQ3" s="598"/>
      <c r="DR3" s="598"/>
      <c r="DS3" s="598" t="str">
        <f>AN2</f>
        <v>Sanskrit</v>
      </c>
      <c r="DT3" s="598"/>
      <c r="DU3" s="598"/>
      <c r="DV3" s="598" t="str">
        <f>BC2</f>
        <v>Science</v>
      </c>
      <c r="DW3" s="598"/>
      <c r="DX3" s="598"/>
      <c r="DY3" s="598" t="str">
        <f>BR2</f>
        <v>Social Science</v>
      </c>
      <c r="DZ3" s="598"/>
      <c r="EA3" s="598"/>
      <c r="EB3" s="598" t="str">
        <f>CG2</f>
        <v>Maths</v>
      </c>
      <c r="EC3" s="598"/>
      <c r="ED3" s="598"/>
      <c r="EE3" s="599" t="s">
        <v>266</v>
      </c>
      <c r="EF3" s="599" t="s">
        <v>267</v>
      </c>
      <c r="EG3" s="599" t="s">
        <v>268</v>
      </c>
      <c r="EH3" s="599" t="s">
        <v>269</v>
      </c>
      <c r="EI3" s="621" t="s">
        <v>271</v>
      </c>
      <c r="EJ3" s="622" t="s">
        <v>272</v>
      </c>
      <c r="EK3" s="616" t="s">
        <v>85</v>
      </c>
      <c r="EL3" s="594" t="s">
        <v>273</v>
      </c>
      <c r="EM3" s="617" t="s">
        <v>274</v>
      </c>
      <c r="EN3" s="618" t="s">
        <v>275</v>
      </c>
      <c r="EO3" s="613" t="s">
        <v>270</v>
      </c>
    </row>
    <row r="4" spans="1:145" s="117" customFormat="1" ht="56.25" customHeight="1">
      <c r="A4" s="644"/>
      <c r="B4" s="644"/>
      <c r="C4" s="644"/>
      <c r="D4" s="569"/>
      <c r="E4" s="569"/>
      <c r="F4" s="569"/>
      <c r="G4" s="569"/>
      <c r="H4" s="644"/>
      <c r="I4" s="644"/>
      <c r="J4" s="300" t="s">
        <v>251</v>
      </c>
      <c r="K4" s="300" t="s">
        <v>252</v>
      </c>
      <c r="L4" s="300" t="s">
        <v>253</v>
      </c>
      <c r="M4" s="301" t="s">
        <v>18</v>
      </c>
      <c r="N4" s="588"/>
      <c r="O4" s="589"/>
      <c r="P4" s="588"/>
      <c r="Q4" s="591"/>
      <c r="R4" s="592"/>
      <c r="S4" s="571"/>
      <c r="T4" s="571"/>
      <c r="U4" s="570"/>
      <c r="V4" s="571"/>
      <c r="W4" s="570"/>
      <c r="X4" s="570"/>
      <c r="Y4" s="300" t="s">
        <v>251</v>
      </c>
      <c r="Z4" s="300" t="s">
        <v>252</v>
      </c>
      <c r="AA4" s="300" t="s">
        <v>253</v>
      </c>
      <c r="AB4" s="301" t="s">
        <v>18</v>
      </c>
      <c r="AC4" s="588"/>
      <c r="AD4" s="589"/>
      <c r="AE4" s="588"/>
      <c r="AF4" s="591"/>
      <c r="AG4" s="592"/>
      <c r="AH4" s="571"/>
      <c r="AI4" s="571"/>
      <c r="AJ4" s="570"/>
      <c r="AK4" s="571"/>
      <c r="AL4" s="570"/>
      <c r="AM4" s="570"/>
      <c r="AN4" s="300" t="s">
        <v>251</v>
      </c>
      <c r="AO4" s="300" t="s">
        <v>252</v>
      </c>
      <c r="AP4" s="300" t="s">
        <v>253</v>
      </c>
      <c r="AQ4" s="301" t="s">
        <v>18</v>
      </c>
      <c r="AR4" s="588"/>
      <c r="AS4" s="589"/>
      <c r="AT4" s="588"/>
      <c r="AU4" s="591"/>
      <c r="AV4" s="592"/>
      <c r="AW4" s="571"/>
      <c r="AX4" s="571"/>
      <c r="AY4" s="570"/>
      <c r="AZ4" s="571"/>
      <c r="BA4" s="570"/>
      <c r="BB4" s="570"/>
      <c r="BC4" s="300" t="s">
        <v>251</v>
      </c>
      <c r="BD4" s="300" t="s">
        <v>252</v>
      </c>
      <c r="BE4" s="300" t="s">
        <v>253</v>
      </c>
      <c r="BF4" s="301" t="s">
        <v>18</v>
      </c>
      <c r="BG4" s="588"/>
      <c r="BH4" s="589"/>
      <c r="BI4" s="588"/>
      <c r="BJ4" s="591"/>
      <c r="BK4" s="592"/>
      <c r="BL4" s="571"/>
      <c r="BM4" s="571"/>
      <c r="BN4" s="570"/>
      <c r="BO4" s="571"/>
      <c r="BP4" s="570"/>
      <c r="BQ4" s="570"/>
      <c r="BR4" s="300" t="s">
        <v>251</v>
      </c>
      <c r="BS4" s="300" t="s">
        <v>252</v>
      </c>
      <c r="BT4" s="300" t="s">
        <v>253</v>
      </c>
      <c r="BU4" s="301" t="s">
        <v>18</v>
      </c>
      <c r="BV4" s="588"/>
      <c r="BW4" s="589"/>
      <c r="BX4" s="588"/>
      <c r="BY4" s="591"/>
      <c r="BZ4" s="592"/>
      <c r="CA4" s="571"/>
      <c r="CB4" s="571"/>
      <c r="CC4" s="570"/>
      <c r="CD4" s="571"/>
      <c r="CE4" s="570"/>
      <c r="CF4" s="570"/>
      <c r="CG4" s="300" t="s">
        <v>251</v>
      </c>
      <c r="CH4" s="300" t="s">
        <v>252</v>
      </c>
      <c r="CI4" s="300" t="s">
        <v>253</v>
      </c>
      <c r="CJ4" s="301" t="s">
        <v>18</v>
      </c>
      <c r="CK4" s="588"/>
      <c r="CL4" s="589"/>
      <c r="CM4" s="588"/>
      <c r="CN4" s="591"/>
      <c r="CO4" s="592"/>
      <c r="CP4" s="571"/>
      <c r="CQ4" s="571"/>
      <c r="CR4" s="570"/>
      <c r="CS4" s="571"/>
      <c r="CT4" s="570"/>
      <c r="CU4" s="570"/>
      <c r="CV4" s="571"/>
      <c r="CW4" s="639"/>
      <c r="CX4" s="640"/>
      <c r="CY4" s="640"/>
      <c r="CZ4" s="640"/>
      <c r="DA4" s="640"/>
      <c r="DB4" s="641"/>
      <c r="DC4" s="595"/>
      <c r="DD4" s="595"/>
      <c r="DE4" s="595"/>
      <c r="DF4" s="595"/>
      <c r="DG4" s="595"/>
      <c r="DH4" s="596"/>
      <c r="DI4" s="77" t="str">
        <f>IF('Marks Entry'!AN4="","",'Marks Entry'!AN4)</f>
        <v>Mangilal Rangi</v>
      </c>
      <c r="DJ4" s="77" t="str">
        <f>IF('Marks Entry'!AO4="","",'Marks Entry'!AO4)</f>
        <v>Bhagwan singh</v>
      </c>
      <c r="DK4" s="77" t="str">
        <f>IF('Marks Entry'!AP4="","",'Marks Entry'!AP4)</f>
        <v>Mandeep Singh Bhular</v>
      </c>
      <c r="DL4" s="77" t="str">
        <f>IF('Marks Entry'!AQ4="","",'Marks Entry'!AQ4)</f>
        <v>Heeralal Jat</v>
      </c>
      <c r="DM4" s="594" t="s">
        <v>108</v>
      </c>
      <c r="DN4" s="594"/>
      <c r="DO4" s="593" t="s">
        <v>265</v>
      </c>
      <c r="DP4" s="594" t="s">
        <v>109</v>
      </c>
      <c r="DQ4" s="594"/>
      <c r="DR4" s="593" t="s">
        <v>265</v>
      </c>
      <c r="DS4" s="594" t="s">
        <v>110</v>
      </c>
      <c r="DT4" s="594"/>
      <c r="DU4" s="616" t="s">
        <v>86</v>
      </c>
      <c r="DV4" s="593" t="s">
        <v>387</v>
      </c>
      <c r="DW4" s="594"/>
      <c r="DX4" s="593" t="s">
        <v>265</v>
      </c>
      <c r="DY4" s="594" t="s">
        <v>111</v>
      </c>
      <c r="DZ4" s="594"/>
      <c r="EA4" s="593" t="s">
        <v>265</v>
      </c>
      <c r="EB4" s="594" t="s">
        <v>112</v>
      </c>
      <c r="EC4" s="594"/>
      <c r="ED4" s="593" t="s">
        <v>265</v>
      </c>
      <c r="EE4" s="599"/>
      <c r="EF4" s="599"/>
      <c r="EG4" s="599"/>
      <c r="EH4" s="599"/>
      <c r="EI4" s="621"/>
      <c r="EJ4" s="622"/>
      <c r="EK4" s="616"/>
      <c r="EL4" s="594"/>
      <c r="EM4" s="617"/>
      <c r="EN4" s="619"/>
      <c r="EO4" s="614"/>
    </row>
    <row r="5" spans="1:145" s="314" customFormat="1" ht="19.5" customHeight="1">
      <c r="A5" s="644"/>
      <c r="B5" s="644"/>
      <c r="C5" s="644"/>
      <c r="D5" s="569"/>
      <c r="E5" s="569"/>
      <c r="F5" s="569"/>
      <c r="G5" s="569"/>
      <c r="H5" s="644"/>
      <c r="I5" s="644"/>
      <c r="J5" s="302">
        <v>10</v>
      </c>
      <c r="K5" s="302">
        <v>10</v>
      </c>
      <c r="L5" s="302">
        <v>10</v>
      </c>
      <c r="M5" s="303">
        <f t="shared" ref="M5" si="0">IF(AND(J5="",K5="",L5=""),"",SUM(J5:L5))</f>
        <v>30</v>
      </c>
      <c r="N5" s="304">
        <v>20</v>
      </c>
      <c r="O5" s="302">
        <v>70</v>
      </c>
      <c r="P5" s="304">
        <v>50</v>
      </c>
      <c r="Q5" s="305">
        <v>30</v>
      </c>
      <c r="R5" s="306">
        <f>IF(AND(N5="",P5="",Q5=""),"",SUM(N5,P5,Q5))</f>
        <v>100</v>
      </c>
      <c r="S5" s="307">
        <f t="shared" ref="S5" si="1">COUNTIF(J5:L5,"NA")*10</f>
        <v>0</v>
      </c>
      <c r="T5" s="307">
        <f t="shared" ref="T5:T36" si="2">(COUNTIF(J5:L5,"ML")*10)+(COUNTIF(O5,"ML")*70)+(COUNTIF(Q5,"ML")*100)</f>
        <v>0</v>
      </c>
      <c r="U5" s="308" t="str">
        <f>IF(OR($B5="NSO",$B5=0),"",IF(AND(J5="",K5="",L5="",O5="",Q5=""),"",IF(AND(K5="",L5="",O5="",Q5=""),10-S5-T5,IF(AND(L5="",O5="",Q5=""),20-S5-T5,IF(AND(L5="",Q5=""),90-S5-T5,IF(Q5="",100-S5-T5,200-S5-T5))))))</f>
        <v/>
      </c>
      <c r="V5" s="307" t="str">
        <f t="shared" ref="V5" si="3">IF(AND(OR(J5="ab",J5="ml"),OR(K5="ab",K5="ml"),OR(L5="ab",L5="ml")),"AB",IF(AND(OR(J5="ab",J5="ml"),OR(K5="ab",K5="ml"),OR(O5="ab",O5="ml")),"AB",IF(AND(OR(J5="ab",J5="ml"),OR(O5="ab",O5="ml"),OR(L5="ab",L5="ml")),"AB",IF(AND(OR(O5="ab",O5="ml"),OR(K5="ab",K5="ml"),OR(L5="ab",L5="ml")),"AB",""))))</f>
        <v/>
      </c>
      <c r="W5" s="307" t="str">
        <f>IF(OR($B5="NSO",$B5="",Q5=""),"",IF(OR(V5="AB",Q5="ab"),"AB",IF(Q5="ML","RE",IF(AND(R5&gt;=36%*U5,Q5&gt;=20),"P",IF(AND(R5&gt;=34%*U5,T5=0,Q5&gt;=20),"G2",IF(AND(R5&gt;=31%*U5,T5=0,Q5&gt;=20),"G1",IF(R5&gt;=25%*U5,"S","F")))))))</f>
        <v/>
      </c>
      <c r="X5" s="307" t="str">
        <f>IF(OR(W5="",W5=0,W5="S",W5="RE",W5="F",W5="AB"),W5,IF(R5&gt;=75%*U5,"D",IF(R5&gt;=60%*U5,"I",IF(R5&gt;=48%*U5,"II",IF(R5&gt;=36%*U5,"III",W5)))))</f>
        <v/>
      </c>
      <c r="Y5" s="302">
        <v>10</v>
      </c>
      <c r="Z5" s="302">
        <v>10</v>
      </c>
      <c r="AA5" s="302">
        <v>10</v>
      </c>
      <c r="AB5" s="303">
        <f t="shared" ref="AB5" si="4">IF(AND(Y5="",Z5="",AA5=""),"",SUM(Y5:AA5))</f>
        <v>30</v>
      </c>
      <c r="AC5" s="304">
        <v>20</v>
      </c>
      <c r="AD5" s="302">
        <v>70</v>
      </c>
      <c r="AE5" s="304">
        <v>50</v>
      </c>
      <c r="AF5" s="305">
        <v>30</v>
      </c>
      <c r="AG5" s="306">
        <f>IF(AND(AC5="",AE5="",AF5=""),"",SUM(AC5,AE5,AF5))</f>
        <v>100</v>
      </c>
      <c r="AH5" s="307">
        <f t="shared" ref="AH5" si="5">COUNTIF(Y5:AA5,"NA")*10</f>
        <v>0</v>
      </c>
      <c r="AI5" s="307">
        <f t="shared" ref="AI5:AI36" si="6">(COUNTIF(Y5:AA5,"ML")*10)+(COUNTIF(AD5,"ML")*70)+(COUNTIF(AF5,"ML")*100)</f>
        <v>0</v>
      </c>
      <c r="AJ5" s="308" t="str">
        <f>IF(OR($B5="NSO",$B5=0),"",IF(AND(Y5="",Z5="",AA5="",AD5="",AF5=""),"",IF(AND(Z5="",AA5="",AD5="",AF5=""),10-AH5-AI5,IF(AND(AA5="",AD5="",AF5=""),20-AH5-AI5,IF(AND(AA5="",AF5=""),90-AH5-AI5,IF(AF5="",100-AH5-AI5,200-AH5-AI5))))))</f>
        <v/>
      </c>
      <c r="AK5" s="307" t="str">
        <f t="shared" ref="AK5" si="7">IF(AND(OR(Y5="ab",Y5="ml"),OR(Z5="ab",Z5="ml"),OR(AA5="ab",AA5="ml")),"AB",IF(AND(OR(Y5="ab",Y5="ml"),OR(Z5="ab",Z5="ml"),OR(AD5="ab",AD5="ml")),"AB",IF(AND(OR(Y5="ab",Y5="ml"),OR(AD5="ab",AD5="ml"),OR(AA5="ab",AA5="ml")),"AB",IF(AND(OR(AD5="ab",AD5="ml"),OR(Z5="ab",Z5="ml"),OR(AA5="ab",AA5="ml")),"AB",""))))</f>
        <v/>
      </c>
      <c r="AL5" s="307" t="str">
        <f>IF(OR($B5="NSO",$B5="",AF5=""),"",IF(OR(AK5="AB",AF5="ab"),"AB",IF(AF5="ML","RE",IF(AND(AG5&gt;=36%*AJ5,AF5&gt;=20),"P",IF(AND(AG5&gt;=34%*AJ5,AI5=0,AF5&gt;=20),"G2",IF(AND(AG5&gt;=31%*AJ5,AI5=0,AF5&gt;=20),"G1",IF(AG5&gt;=25%*AJ5,"S","F")))))))</f>
        <v/>
      </c>
      <c r="AM5" s="307" t="str">
        <f>IF(OR(AL5="",AL5=0,AL5="S",AL5="RE",AL5="F",AL5="AB"),AL5,IF(AG5&gt;=75%*AJ5,"D",IF(AG5&gt;=60%*AJ5,"I",IF(AG5&gt;=48%*AJ5,"II",IF(AG5&gt;=36%*AJ5,"III",AL5)))))</f>
        <v/>
      </c>
      <c r="AN5" s="302">
        <v>10</v>
      </c>
      <c r="AO5" s="302">
        <v>10</v>
      </c>
      <c r="AP5" s="302">
        <v>10</v>
      </c>
      <c r="AQ5" s="303">
        <f t="shared" ref="AQ5" si="8">IF(AND(AN5="",AO5="",AP5=""),"",SUM(AN5:AP5))</f>
        <v>30</v>
      </c>
      <c r="AR5" s="304">
        <v>20</v>
      </c>
      <c r="AS5" s="302">
        <v>70</v>
      </c>
      <c r="AT5" s="304">
        <v>50</v>
      </c>
      <c r="AU5" s="305">
        <v>30</v>
      </c>
      <c r="AV5" s="306">
        <f>IF(AND(AR5="",AT5="",AU5=""),"",SUM(AR5,AT5,AU5))</f>
        <v>100</v>
      </c>
      <c r="AW5" s="307">
        <f t="shared" ref="AW5" si="9">COUNTIF(AN5:AP5,"NA")*10</f>
        <v>0</v>
      </c>
      <c r="AX5" s="307">
        <f t="shared" ref="AX5:AX36" si="10">(COUNTIF(AN5:AP5,"ML")*10)+(COUNTIF(AS5,"ML")*70)+(COUNTIF(AU5,"ML")*100)</f>
        <v>0</v>
      </c>
      <c r="AY5" s="308" t="str">
        <f>IF(OR($B5="NSO",$B5=0),"",IF(AND(AN5="",AO5="",AP5="",AS5="",AU5=""),"",IF(AND(AO5="",AP5="",AS5="",AU5=""),10-AW5-AX5,IF(AND(AP5="",AS5="",AU5=""),20-AW5-AX5,IF(AND(AP5="",AU5=""),90-AW5-AX5,IF(AU5="",100-AW5-AX5,200-AW5-AX5))))))</f>
        <v/>
      </c>
      <c r="AZ5" s="307" t="str">
        <f t="shared" ref="AZ5" si="11">IF(AND(OR(AN5="ab",AN5="ml"),OR(AO5="ab",AO5="ml"),OR(AP5="ab",AP5="ml")),"AB",IF(AND(OR(AN5="ab",AN5="ml"),OR(AO5="ab",AO5="ml"),OR(AS5="ab",AS5="ml")),"AB",IF(AND(OR(AN5="ab",AN5="ml"),OR(AS5="ab",AS5="ml"),OR(AP5="ab",AP5="ml")),"AB",IF(AND(OR(AS5="ab",AS5="ml"),OR(AO5="ab",AO5="ml"),OR(AP5="ab",AP5="ml")),"AB",""))))</f>
        <v/>
      </c>
      <c r="BA5" s="307" t="str">
        <f>IF(OR($B5="NSO",$B5="",AU5=""),"",IF(OR(AZ5="AB",AU5="ab"),"AB",IF(AU5="ML","RE",IF(AND(AV5&gt;=36%*AY5,AU5&gt;=20),"P",IF(AND(AV5&gt;=34%*AY5,AX5=0,AU5&gt;=20),"G2",IF(AND(AV5&gt;=31%*AY5,AX5=0,AU5&gt;=20),"G1",IF(AV5&gt;=25%*AY5,"S","F")))))))</f>
        <v/>
      </c>
      <c r="BB5" s="307" t="str">
        <f>IF(OR(BA5="",BA5=0,BA5="S",BA5="RE",BA5="F",BA5="AB"),BA5,IF(AV5&gt;=75%*AY5,"D",IF(AV5&gt;=60%*AY5,"I",IF(AV5&gt;=48%*AY5,"II",IF(AV5&gt;=36%*AY5,"III",BA5)))))</f>
        <v/>
      </c>
      <c r="BC5" s="302">
        <v>10</v>
      </c>
      <c r="BD5" s="302">
        <v>10</v>
      </c>
      <c r="BE5" s="302">
        <v>10</v>
      </c>
      <c r="BF5" s="303">
        <f>IF(AND(BC5="",BD5="",BE5=""),"",SUM(BC5:BE5))</f>
        <v>30</v>
      </c>
      <c r="BG5" s="304">
        <v>20</v>
      </c>
      <c r="BH5" s="302">
        <v>70</v>
      </c>
      <c r="BI5" s="304">
        <v>50</v>
      </c>
      <c r="BJ5" s="305">
        <v>30</v>
      </c>
      <c r="BK5" s="306">
        <f>IF(AND(BG5="",BI5="",BJ5=""),"",SUM(BG5,BI5,BJ5))</f>
        <v>100</v>
      </c>
      <c r="BL5" s="307">
        <f t="shared" ref="BL5" si="12">COUNTIF(BC5:BE5,"NA")*10</f>
        <v>0</v>
      </c>
      <c r="BM5" s="307">
        <f t="shared" ref="BM5:BM36" si="13">(COUNTIF(BC5:BE5,"ML")*10)+(COUNTIF(BH5,"ML")*70)+(COUNTIF(BJ5,"ML")*100)</f>
        <v>0</v>
      </c>
      <c r="BN5" s="308" t="str">
        <f>IF(OR($B5="NSO",$B5=0),"",IF(AND(BC5="",BD5="",BE5="",BH5="",BJ5=""),"",IF(AND(BD5="",BE5="",BH5="",BJ5=""),10-BL5-BM5,IF(AND(BE5="",BH5="",BJ5=""),20-BL5-BM5,IF(AND(BE5="",BJ5=""),90-BL5-BM5,IF(BJ5="",100-BL5-BM5,200-BL5-BM5))))))</f>
        <v/>
      </c>
      <c r="BO5" s="307" t="str">
        <f t="shared" ref="BO5" si="14">IF(AND(OR(BC5="ab",BC5="ml"),OR(BD5="ab",BD5="ml"),OR(BE5="ab",BE5="ml")),"AB",IF(AND(OR(BC5="ab",BC5="ml"),OR(BD5="ab",BD5="ml"),OR(BH5="ab",BH5="ml")),"AB",IF(AND(OR(BC5="ab",BC5="ml"),OR(BH5="ab",BH5="ml"),OR(BE5="ab",BE5="ml")),"AB",IF(AND(OR(BH5="ab",BH5="ml"),OR(BD5="ab",BD5="ml"),OR(BE5="ab",BE5="ml")),"AB",""))))</f>
        <v/>
      </c>
      <c r="BP5" s="307" t="str">
        <f>IF(OR($B5="NSO",$B5="",BJ5=""),"",IF(OR(BO5="AB",BJ5="ab"),"AB",IF(BJ5="ML","RE",IF(AND(BK5&gt;=36%*BN5,BJ5&gt;=20),"P",IF(AND(BK5&gt;=34%*BN5,BM5=0,BJ5&gt;=20),"G2",IF(AND(BK5&gt;=31%*BN5,BM5=0,BJ5&gt;=20),"G1",IF(BK5&gt;=25%*BN5,"S","F")))))))</f>
        <v/>
      </c>
      <c r="BQ5" s="307" t="str">
        <f>IF(OR(BP5="",BP5=0,BP5="S",BP5="RE",BP5="F",BP5="AB"),BP5,IF(BK5&gt;=75%*BN5,"D",IF(BK5&gt;=60%*BN5,"I",IF(BK5&gt;=48%*BN5,"II",IF(BK5&gt;=36%*BN5,"III",BP5)))))</f>
        <v/>
      </c>
      <c r="BR5" s="302">
        <v>10</v>
      </c>
      <c r="BS5" s="302">
        <v>10</v>
      </c>
      <c r="BT5" s="302">
        <v>10</v>
      </c>
      <c r="BU5" s="303">
        <f>IF(AND(BR5="",BS5="",BT5=""),"",SUM(BR5:BT5))</f>
        <v>30</v>
      </c>
      <c r="BV5" s="304">
        <v>20</v>
      </c>
      <c r="BW5" s="302">
        <v>70</v>
      </c>
      <c r="BX5" s="304">
        <v>50</v>
      </c>
      <c r="BY5" s="305">
        <v>30</v>
      </c>
      <c r="BZ5" s="306">
        <f>IF(AND(BV5="",BX5="",BY5=""),"",SUM(BV5,BX5,BY5))</f>
        <v>100</v>
      </c>
      <c r="CA5" s="307">
        <f t="shared" ref="CA5" si="15">COUNTIF(BR5:BT5,"NA")*10</f>
        <v>0</v>
      </c>
      <c r="CB5" s="307">
        <f t="shared" ref="CB5:CB36" si="16">(COUNTIF(BR5:BT5,"ML")*10)+(COUNTIF(BW5,"ML")*70)+(COUNTIF(BY5,"ML")*100)</f>
        <v>0</v>
      </c>
      <c r="CC5" s="308" t="str">
        <f>IF(OR($B5="NSO",$B5=0),"",IF(AND(BR5="",BS5="",BT5="",BW5="",BY5=""),"",IF(AND(BS5="",BT5="",BW5="",BY5=""),10-CA5-CB5,IF(AND(BT5="",BW5="",BY5=""),20-CA5-CB5,IF(AND(BT5="",BY5=""),90-CA5-CB5,IF(BY5="",100-CA5-CB5,200-CA5-CB5))))))</f>
        <v/>
      </c>
      <c r="CD5" s="307" t="str">
        <f t="shared" ref="CD5" si="17">IF(AND(OR(BR5="ab",BR5="ml"),OR(BS5="ab",BS5="ml"),OR(BT5="ab",BT5="ml")),"AB",IF(AND(OR(BR5="ab",BR5="ml"),OR(BS5="ab",BS5="ml"),OR(BW5="ab",BW5="ml")),"AB",IF(AND(OR(BR5="ab",BR5="ml"),OR(BW5="ab",BW5="ml"),OR(BT5="ab",BT5="ml")),"AB",IF(AND(OR(BW5="ab",BW5="ml"),OR(BS5="ab",BS5="ml"),OR(BT5="ab",BT5="ml")),"AB",""))))</f>
        <v/>
      </c>
      <c r="CE5" s="307" t="str">
        <f>IF(OR($B5="NSO",$B5="",BY5=""),"",IF(OR(CD5="AB",BY5="ab"),"AB",IF(BY5="ML","RE",IF(AND(BZ5&gt;=36%*CC5,BY5&gt;=20),"P",IF(AND(BZ5&gt;=34%*CC5,CB5=0,BY5&gt;=20),"G2",IF(AND(BZ5&gt;=31%*CC5,CB5=0,BY5&gt;=20),"G1",IF(BZ5&gt;=25%*CC5,"S","F")))))))</f>
        <v/>
      </c>
      <c r="CF5" s="307" t="str">
        <f>IF(OR(CE5="",CE5=0,CE5="S",CE5="RE",CE5="F",CE5="AB"),CE5,IF(BZ5&gt;=75%*CC5,"D",IF(BZ5&gt;=60%*CC5,"I",IF(BZ5&gt;=48%*CC5,"II",IF(BZ5&gt;=36%*CC5,"III",CE5)))))</f>
        <v/>
      </c>
      <c r="CG5" s="302">
        <v>10</v>
      </c>
      <c r="CH5" s="302">
        <v>10</v>
      </c>
      <c r="CI5" s="302">
        <v>10</v>
      </c>
      <c r="CJ5" s="303">
        <f>IF(AND(CG5="",CH5="",CI5=""),"",SUM(CG5:CI5))</f>
        <v>30</v>
      </c>
      <c r="CK5" s="304">
        <v>20</v>
      </c>
      <c r="CL5" s="302">
        <v>70</v>
      </c>
      <c r="CM5" s="304">
        <v>50</v>
      </c>
      <c r="CN5" s="305">
        <v>30</v>
      </c>
      <c r="CO5" s="306">
        <f>IF(AND(CK5="",CM5="",CN5=""),"",SUM(CK5,CM5,CN5))</f>
        <v>100</v>
      </c>
      <c r="CP5" s="307">
        <f t="shared" ref="CP5" si="18">COUNTIF(CG5:CI5,"NA")*10</f>
        <v>0</v>
      </c>
      <c r="CQ5" s="307">
        <f t="shared" ref="CQ5:CQ36" si="19">(COUNTIF(CG5:CI5,"ML")*10)+(COUNTIF(CL5,"ML")*70)+(COUNTIF(CN5,"ML")*100)</f>
        <v>0</v>
      </c>
      <c r="CR5" s="308" t="str">
        <f>IF(OR($B5="NSO",$B5=0),"",IF(AND(CG5="",CH5="",CI5="",CL5="",CN5=""),"",IF(AND(CH5="",CI5="",CL5="",CN5=""),10-CP5-CQ5,IF(AND(CI5="",CL5="",CN5=""),20-CP5-CQ5,IF(AND(CI5="",CN5=""),90-CP5-CQ5,IF(CN5="",100-CP5-CQ5,200-CP5-CQ5))))))</f>
        <v/>
      </c>
      <c r="CS5" s="307" t="str">
        <f t="shared" ref="CS5" si="20">IF(AND(OR(CG5="ab",CG5="ml"),OR(CH5="ab",CH5="ml"),OR(CI5="ab",CI5="ml")),"AB",IF(AND(OR(CG5="ab",CG5="ml"),OR(CH5="ab",CH5="ml"),OR(CL5="ab",CL5="ml")),"AB",IF(AND(OR(CG5="ab",CG5="ml"),OR(CL5="ab",CL5="ml"),OR(CI5="ab",CI5="ml")),"AB",IF(AND(OR(CL5="ab",CL5="ml"),OR(CH5="ab",CH5="ml"),OR(CI5="ab",CI5="ml")),"AB",""))))</f>
        <v/>
      </c>
      <c r="CT5" s="307" t="str">
        <f>IF(OR($B5="NSO",$B5="",CN5=""),"",IF(OR(CS5="AB",CN5="ab"),"AB",IF(CN5="ML","RE",IF(AND(CO5&gt;=36%*CR5,CN5&gt;=20),"P",IF(AND(CO5&gt;=34%*CR5,CQ5=0,CN5&gt;=20),"G2",IF(AND(CO5&gt;=31%*CR5,CQ5=0,CN5&gt;=20),"G1",IF(CO5&gt;=25%*CR5,"S","F")))))))</f>
        <v/>
      </c>
      <c r="CU5" s="307" t="str">
        <f>IF(OR(CT5="",CT5=0,CT5="S",CT5="RE",CT5="F",CT5="AB"),CT5,IF(CO5&gt;=75%*CR5,"D",IF(CO5&gt;=60%*CR5,"I",IF(CO5&gt;=48%*CR5,"II",IF(CO5&gt;=36%*CR5,"III",CT5)))))</f>
        <v/>
      </c>
      <c r="CV5" s="307">
        <f>SUM(T5,S5,AH5,AI5,AW5,AX5,BL5,BM5,CA5,CB5,CP5,CQ5)</f>
        <v>0</v>
      </c>
      <c r="CW5" s="309" t="s">
        <v>87</v>
      </c>
      <c r="CX5" s="309" t="s">
        <v>88</v>
      </c>
      <c r="CY5" s="309" t="s">
        <v>104</v>
      </c>
      <c r="CZ5" s="309" t="s">
        <v>105</v>
      </c>
      <c r="DA5" s="309" t="s">
        <v>106</v>
      </c>
      <c r="DB5" s="309" t="s">
        <v>107</v>
      </c>
      <c r="DC5" s="310" t="s">
        <v>23</v>
      </c>
      <c r="DD5" s="310" t="s">
        <v>89</v>
      </c>
      <c r="DE5" s="310" t="s">
        <v>90</v>
      </c>
      <c r="DF5" s="310" t="s">
        <v>91</v>
      </c>
      <c r="DG5" s="310" t="s">
        <v>92</v>
      </c>
      <c r="DH5" s="597"/>
      <c r="DI5" s="20" t="s">
        <v>264</v>
      </c>
      <c r="DJ5" s="20" t="s">
        <v>264</v>
      </c>
      <c r="DK5" s="20" t="s">
        <v>264</v>
      </c>
      <c r="DL5" s="20" t="s">
        <v>264</v>
      </c>
      <c r="DM5" s="594"/>
      <c r="DN5" s="594"/>
      <c r="DO5" s="593"/>
      <c r="DP5" s="594"/>
      <c r="DQ5" s="594"/>
      <c r="DR5" s="593"/>
      <c r="DS5" s="594"/>
      <c r="DT5" s="594"/>
      <c r="DU5" s="623"/>
      <c r="DV5" s="593"/>
      <c r="DW5" s="594"/>
      <c r="DX5" s="593"/>
      <c r="DY5" s="594"/>
      <c r="DZ5" s="594"/>
      <c r="EA5" s="593"/>
      <c r="EB5" s="594"/>
      <c r="EC5" s="594"/>
      <c r="ED5" s="593"/>
      <c r="EE5" s="599"/>
      <c r="EF5" s="599"/>
      <c r="EG5" s="599"/>
      <c r="EH5" s="599"/>
      <c r="EI5" s="621"/>
      <c r="EJ5" s="311">
        <f>SUM(R5,AG5,AV5,BK5,BZ5,CO5)</f>
        <v>600</v>
      </c>
      <c r="EK5" s="312">
        <f>EJ5*100/(600-CV5)</f>
        <v>100</v>
      </c>
      <c r="EL5" s="313"/>
      <c r="EM5" s="617"/>
      <c r="EN5" s="620"/>
      <c r="EO5" s="615"/>
    </row>
    <row r="6" spans="1:145" s="132" customFormat="1" ht="15.65" customHeight="1">
      <c r="A6" s="315">
        <v>1</v>
      </c>
      <c r="B6" s="316">
        <f>IF('Marks Entry'!B7="","",'Marks Entry'!B7)</f>
        <v>901</v>
      </c>
      <c r="C6" s="317">
        <f>IF('Marks Entry'!C7="","",'Marks Entry'!C7)</f>
        <v>1</v>
      </c>
      <c r="D6" s="318">
        <f>IF('Marks Entry'!D7="","",'Marks Entry'!D7)</f>
        <v>37721</v>
      </c>
      <c r="E6" s="319" t="str">
        <f>IF('Marks Entry'!E7="","",'Marks Entry'!E7)</f>
        <v>AARTI</v>
      </c>
      <c r="F6" s="319" t="str">
        <f>IF('Marks Entry'!F7="","",'Marks Entry'!F7)</f>
        <v>MANGI LAL</v>
      </c>
      <c r="G6" s="319" t="str">
        <f>IF('Marks Entry'!G7="","",'Marks Entry'!G7)</f>
        <v>BHAGAVATI DEVI</v>
      </c>
      <c r="H6" s="302" t="str">
        <f>IF('Marks Entry'!H7="","",'Marks Entry'!H7)</f>
        <v>SC</v>
      </c>
      <c r="I6" s="302" t="str">
        <f>IF('Marks Entry'!I7="","",'Marks Entry'!I7)</f>
        <v>F</v>
      </c>
      <c r="J6" s="302">
        <f>IF('Marks Entry'!J7="","",'Marks Entry'!J7)</f>
        <v>10</v>
      </c>
      <c r="K6" s="302">
        <f>IF('Marks Entry'!K7="","",'Marks Entry'!K7)</f>
        <v>9</v>
      </c>
      <c r="L6" s="302">
        <f>IF('Marks Entry'!L7="","",'Marks Entry'!L7)</f>
        <v>10</v>
      </c>
      <c r="M6" s="303">
        <f>IF(AND(J6="",K6="",L6=""),"",SUM(J6:L6))</f>
        <v>29</v>
      </c>
      <c r="N6" s="320">
        <f>IF(AND($E6="NSO",$E6="",Q6=""),"",IF(AND(M6="AB"),"AB",IF(AND(M6="ML"),"RE",IF(AND(M6=""),"",ROUNDUP(M6*$N$5/$M$5,0)))))</f>
        <v>20</v>
      </c>
      <c r="O6" s="302">
        <f>IF('Marks Entry'!M7="","",'Marks Entry'!M7)</f>
        <v>63</v>
      </c>
      <c r="P6" s="320">
        <f>IF(AND($E6="NSO",$E6="",O6=""),"",IF(AND(O6="AB"),"AB",IF(AND(O6="ML"),"RE",IF(AND(O6=""),"",ROUNDUP(O6*$P$5/$O$5,0)))))</f>
        <v>45</v>
      </c>
      <c r="Q6" s="317">
        <f>IF('Marks Entry'!N7="","",'Marks Entry'!N7)</f>
        <v>28</v>
      </c>
      <c r="R6" s="321">
        <f>IF(AND(N6="",P6="",Q6=""),"",SUM(N6,P6,Q6))</f>
        <v>93</v>
      </c>
      <c r="S6" s="307">
        <f>COUNTIF(J6:L6,"NA")*10</f>
        <v>0</v>
      </c>
      <c r="T6" s="307">
        <f t="shared" si="2"/>
        <v>0</v>
      </c>
      <c r="U6" s="308">
        <f>IF(OR($B6="NSO",$B6=0),"",IF(AND(J6="",K6="",L6="",O6="",Q6=""),"",IF(AND(K6="",L6="",O6="",Q6=""),10-S6-T6,IF(AND(L6="",O6="",Q6=""),20-S6-T6,IF(AND(L6="",Q6=""),90-S6-T6,IF(Q6="",100-S6-T6,100-S6-T6))))))</f>
        <v>100</v>
      </c>
      <c r="V6" s="307" t="str">
        <f>IF(AND(OR(J6="ab",J6="ml"),OR(K6="ab",K6="ml"),OR(L6="ab",L6="ml")),"AB",IF(AND(OR(J6="ab",J6="ml"),OR(K6="ab",K6="ml"),OR(O6="ab",O6="ml")),"AB",IF(AND(OR(J6="ab",J6="ml"),OR(O6="ab",O6="ml"),OR(L6="ab",L6="ml")),"AB",IF(AND(OR(O6="ab",O6="ml"),OR(K6="ab",K6="ml"),OR(L6="ab",L6="ml")),"AB",""))))</f>
        <v/>
      </c>
      <c r="W6" s="307" t="str">
        <f>IF(OR($B6="NSO",$E6="",Q6=""),"",IF(OR(V6="AB",Q6="ab"),"AB",IF(Q6="ML","RE",IF(AND(R6&gt;=36%*U6),"P",IF(AND(R6&gt;=34%*U6,T6=0),"G2",IF(AND(R6&gt;=31%*U6,T6=0),"G1",IF(R6&lt;=30%*U6,"F","")))))))</f>
        <v>P</v>
      </c>
      <c r="X6" s="307" t="str">
        <f>IF(OR(W6="",W6=0,W6="S",W6="RE",W6="AB"),W6,IF(R6&gt;=75%*U6,"D",IF(R6&gt;=60%*U6,"I",IF(R6&gt;=48%*U6,"II",IF(R6&gt;=36%*U6,"III",IF(R6&gt;=0%*U6,"P",W6))))))</f>
        <v>D</v>
      </c>
      <c r="Y6" s="302">
        <f>IF('Marks Entry'!O7="","",'Marks Entry'!O7)</f>
        <v>4</v>
      </c>
      <c r="Z6" s="302">
        <f>IF('Marks Entry'!P7="","",'Marks Entry'!P7)</f>
        <v>7</v>
      </c>
      <c r="AA6" s="302">
        <f>IF('Marks Entry'!Q7="","",'Marks Entry'!Q7)</f>
        <v>8</v>
      </c>
      <c r="AB6" s="303">
        <f>IF(AND(Y6="",Z6="",AA6=""),"",SUM(Y6:AA6))</f>
        <v>19</v>
      </c>
      <c r="AC6" s="320">
        <f>IF(AND($E6="NSO",$E6="",AB6=""),"",IF(AND(AB6="AB"),"AB",IF(AND(AB6="ML"),"RE",IF(AND(AB6=""),"",ROUNDUP(AB6*$AC$5/$AB$5,0)))))</f>
        <v>13</v>
      </c>
      <c r="AD6" s="302">
        <f>IF('Marks Entry'!R7="","",'Marks Entry'!R7)</f>
        <v>51</v>
      </c>
      <c r="AE6" s="320">
        <f>IF(AND($E6="NSO",$E6="",AD6=""),"",IF(AND(AD6="AB"),"AB",IF(AND(AD6="ML"),"RE",IF(AND(AD6=""),"",ROUNDUP(AD6*$AE$5/$AD$5,0)))))</f>
        <v>37</v>
      </c>
      <c r="AF6" s="317">
        <f>IF('Marks Entry'!S7="","",'Marks Entry'!S7)</f>
        <v>27</v>
      </c>
      <c r="AG6" s="321">
        <f>IF(AND(AC6="",AE6="",AF6=""),"",SUM(AC6,AE6,AF6))</f>
        <v>77</v>
      </c>
      <c r="AH6" s="307">
        <f>COUNTIF(Y6:AA6,"NA")*10</f>
        <v>0</v>
      </c>
      <c r="AI6" s="307">
        <f t="shared" si="6"/>
        <v>0</v>
      </c>
      <c r="AJ6" s="308">
        <f>IF(OR($B6="NSO",$B6=0),"",IF(AND(Y6="",Z6="",AA6="",AD6="",AF6=""),"",IF(AND(Z6="",AA6="",AD6="",AF6=""),10-AH6-AI6,IF(AND(AA6="",AD6="",AF6=""),20-AH6-AI6,IF(AND(AA6="",AF6=""),90-AH6-AI6,IF(AF6="",100-AH6-AI6,100-AH6-AI6))))))</f>
        <v>100</v>
      </c>
      <c r="AK6" s="307" t="str">
        <f>IF(AND(OR(Y6="ab",Y6="ml"),OR(Z6="ab",Z6="ml"),OR(AA6="ab",AA6="ml")),"AB",IF(AND(OR(Y6="ab",Y6="ml"),OR(Z6="ab",Z6="ml"),OR(AD6="ab",AD6="ml")),"AB",IF(AND(OR(Y6="ab",Y6="ml"),OR(AD6="ab",AD6="ml"),OR(AA6="ab",AA6="ml")),"AB",IF(AND(OR(AD6="ab",AD6="ml"),OR(Z6="ab",Z6="ml"),OR(AA6="ab",AA6="ml")),"AB",""))))</f>
        <v/>
      </c>
      <c r="AL6" s="307" t="str">
        <f>IF(OR($B6="NSO",$E6="",AF6=""),"",IF(OR(AK6="AB",AF6="ab"),"AB",IF(AF6="ML","RE",IF(AND(AG6&gt;=36%*AJ6),"P",IF(AND(AG6&gt;=34%*AJ6,AI6=0),"G2",IF(AND(AG6&gt;=31%*AJ6,AI6=0),"G1",IF(AG6&lt;=30%*AJ6,"F","")))))))</f>
        <v>P</v>
      </c>
      <c r="AM6" s="307" t="str">
        <f>IF(OR(AL6="",AL6=0,AL6="S",AL6="RE",AL6="AB"),AL6,IF(AG6&gt;=75%*AJ6,"D",IF(AG6&gt;=60%*AJ6,"I",IF(AG6&gt;=48%*AJ6,"II",IF(AG6&gt;=36%*AJ6,"III",IF(AG6&gt;=0%*AJ6,"P",AL6))))))</f>
        <v>D</v>
      </c>
      <c r="AN6" s="302">
        <f>IF('Marks Entry'!T7="","",'Marks Entry'!T7)</f>
        <v>8</v>
      </c>
      <c r="AO6" s="302">
        <f>IF('Marks Entry'!U7="","",'Marks Entry'!U7)</f>
        <v>7</v>
      </c>
      <c r="AP6" s="302">
        <f>IF('Marks Entry'!V7="","",'Marks Entry'!V7)</f>
        <v>8</v>
      </c>
      <c r="AQ6" s="303">
        <f>IF(AND(AN6="",AO6="",AP6=""),"",SUM(AN6:AP6))</f>
        <v>23</v>
      </c>
      <c r="AR6" s="320">
        <f>IF(AND($E6="NSO",$E6="",AQ6=""),"",IF(AND(AQ6="AB"),"AB",IF(AND(AQ6="ML"),"RE",IF(AND(AQ6=""),"",ROUNDUP(AQ6*$AR$5/$AQ$5,0)))))</f>
        <v>16</v>
      </c>
      <c r="AS6" s="302">
        <f>IF('Marks Entry'!W7="","",'Marks Entry'!W7)</f>
        <v>36</v>
      </c>
      <c r="AT6" s="320">
        <f>IF(AND($E6="NSO",$E6="",AS6=""),"",IF(AND(AS6="AB"),"AB",IF(AND(AS6="ML"),"RE",IF(AND(AS6=""),"",ROUNDUP(AS6*$AT$5/$AS$5,0)))))</f>
        <v>26</v>
      </c>
      <c r="AU6" s="317">
        <f>IF('Marks Entry'!X7="","",'Marks Entry'!X7)</f>
        <v>26</v>
      </c>
      <c r="AV6" s="321">
        <f>IF(AND(AR6="",AT6="",AU6=""),"",SUM(AR6,AT6,AU6))</f>
        <v>68</v>
      </c>
      <c r="AW6" s="307">
        <f>COUNTIF(AN6:AP6,"NA")*10</f>
        <v>0</v>
      </c>
      <c r="AX6" s="307">
        <f t="shared" si="10"/>
        <v>0</v>
      </c>
      <c r="AY6" s="308">
        <f>IF(OR($B6="NSO",$B6=0),"",IF(AND(AN6="",AO6="",AP6="",AS6="",AU6=""),"",IF(AND(AO6="",AP6="",AS6="",AU6=""),10-AW6-AX6,IF(AND(AP6="",AS6="",AU6=""),20-AW6-AX6,IF(AND(AP6="",AU6=""),90-AW6-AX6,IF(AU6="",100-AW6-AX6,100-AW6-AX6))))))</f>
        <v>100</v>
      </c>
      <c r="AZ6" s="307" t="str">
        <f>IF(AND(OR(AN6="ab",AN6="ml"),OR(AO6="ab",AO6="ml"),OR(AP6="ab",AP6="ml")),"AB",IF(AND(OR(AN6="ab",AN6="ml"),OR(AO6="ab",AO6="ml"),OR(AS6="ab",AS6="ml")),"AB",IF(AND(OR(AN6="ab",AN6="ml"),OR(AS6="ab",AS6="ml"),OR(AP6="ab",AP6="ml")),"AB",IF(AND(OR(AS6="ab",AS6="ml"),OR(AO6="ab",AO6="ml"),OR(AP6="ab",AP6="ml")),"AB",""))))</f>
        <v/>
      </c>
      <c r="BA6" s="307" t="str">
        <f>IF(OR($B6="NSO",$E6="",AU6=""),"",IF(OR(AZ6="AB",AU6="ab"),"AB",IF(AU6="ML","RE",IF(AND(AV6&gt;=36%*AY6),"P",IF(AND(AV6&gt;=34%*AY6,AX6=0),"G2",IF(AND(AV6&gt;=31%*AY6,AX6=0),"G1",IF(AV6&lt;=30%*AY6,"F","")))))))</f>
        <v>P</v>
      </c>
      <c r="BB6" s="307" t="str">
        <f>IF(OR(BA6="",BA6=0,BA6="S",BA6="RE",BA6="AB"),BA6,IF(AV6&gt;=75%*AY6,"D",IF(AV6&gt;=60%*AY6,"I",IF(AV6&gt;=48%*AY6,"II",IF(AV6&gt;=36%*AY6,"III",IF(AV6&gt;=0%*AY6,"P",BA6))))))</f>
        <v>I</v>
      </c>
      <c r="BC6" s="302">
        <f>IF('Marks Entry'!Y7="","",'Marks Entry'!Y7)</f>
        <v>8</v>
      </c>
      <c r="BD6" s="302">
        <f>IF('Marks Entry'!Z7="","",'Marks Entry'!Z7)</f>
        <v>9</v>
      </c>
      <c r="BE6" s="302">
        <f>IF('Marks Entry'!AA7="","",'Marks Entry'!AA7)</f>
        <v>10</v>
      </c>
      <c r="BF6" s="303">
        <f>IF(AND(BC6="",BD6="",BE6=""),"",SUM(BC6:BE6))</f>
        <v>27</v>
      </c>
      <c r="BG6" s="320">
        <f>IF(AND($E6="NSO",$E6="",BF6=""),"",IF(AND(BF6="AB"),"AB",IF(AND(BF6="ML"),"RE",IF(AND(BF6=""),"",ROUNDUP(BF6*$BG$5/$BF$5,0)))))</f>
        <v>18</v>
      </c>
      <c r="BH6" s="302">
        <f>IF('Marks Entry'!AB7="","",'Marks Entry'!AB7)</f>
        <v>46</v>
      </c>
      <c r="BI6" s="320">
        <f>IF(AND($E6="NSO",$E6="",BH6=""),"",IF(AND(BH6="AB"),"AB",IF(AND(BH6="ML"),"RE",IF(AND(BH6=""),"",ROUNDUP(BH6*$BI$5/$BH$5,0)))))</f>
        <v>33</v>
      </c>
      <c r="BJ6" s="317">
        <f>IF('Marks Entry'!AC7="","",'Marks Entry'!AC7)</f>
        <v>29</v>
      </c>
      <c r="BK6" s="321">
        <f>IF(AND(BG6="",BI6="",BJ6=""),"",SUM(BG6,BI6,BJ6))</f>
        <v>80</v>
      </c>
      <c r="BL6" s="307">
        <f>COUNTIF(BC6:BE6,"NA")*10</f>
        <v>0</v>
      </c>
      <c r="BM6" s="307">
        <f t="shared" si="13"/>
        <v>0</v>
      </c>
      <c r="BN6" s="308">
        <f>IF(OR($B6="NSO",$B6=0),"",IF(AND(BC6="",BD6="",BE6="",BH6="",BJ6=""),"",IF(AND(BD6="",BE6="",BH6="",BJ6=""),10-BL6-BM6,IF(AND(BE6="",BH6="",BJ6=""),20-BL6-BM6,IF(AND(BE6="",BJ6=""),90-BL6-BM6,IF(BJ6="",100-BL6-BM6,100-BL6-BM6))))))</f>
        <v>100</v>
      </c>
      <c r="BO6" s="307" t="str">
        <f>IF(AND(OR(BC6="ab",BC6="ml"),OR(BD6="ab",BD6="ml"),OR(BE6="ab",BE6="ml")),"AB",IF(AND(OR(BC6="ab",BC6="ml"),OR(BD6="ab",BD6="ml"),OR(BH6="ab",BH6="ml")),"AB",IF(AND(OR(BC6="ab",BC6="ml"),OR(BH6="ab",BH6="ml"),OR(BE6="ab",BE6="ml")),"AB",IF(AND(OR(BH6="ab",BH6="ml"),OR(BD6="ab",BD6="ml"),OR(BE6="ab",BE6="ml")),"AB",""))))</f>
        <v/>
      </c>
      <c r="BP6" s="307" t="str">
        <f>IF(OR($B6="NSO",$E6="",BJ6=""),"",IF(OR(BO6="AB",BJ6="ab"),"AB",IF(BJ6="ML","RE",IF(AND(BK6&gt;=36%*BN6),"P",IF(AND(BK6&gt;=34%*BN6,BM6=0),"G2",IF(AND(BK6&gt;=31%*BN6,BM6=0),"G1",IF(BK6&lt;=30%*BN6,"F","")))))))</f>
        <v>P</v>
      </c>
      <c r="BQ6" s="307" t="str">
        <f>IF(OR(BP6="",BP6=0,BP6="S",BP6="RE",BP6="AB"),BP6,IF(BK6&gt;=75%*BN6,"D",IF(BK6&gt;=60%*BN6,"I",IF(BK6&gt;=48%*BN6,"II",IF(BK6&gt;=36%*BN6,"III",IF(BK6&gt;=0%*BN6,"P",BP6))))))</f>
        <v>D</v>
      </c>
      <c r="BR6" s="302">
        <f>IF('Marks Entry'!AD7="","",'Marks Entry'!AD7)</f>
        <v>4</v>
      </c>
      <c r="BS6" s="302">
        <f>IF('Marks Entry'!AE7="","",'Marks Entry'!AE7)</f>
        <v>4</v>
      </c>
      <c r="BT6" s="302">
        <f>IF('Marks Entry'!AF7="","",'Marks Entry'!AF7)</f>
        <v>6</v>
      </c>
      <c r="BU6" s="303">
        <f>IF(AND(BR6="",BS6="",BT6=""),"",SUM(BR6:BT6))</f>
        <v>14</v>
      </c>
      <c r="BV6" s="320">
        <f>IF(AND($E6="NSO",$E6="",BU6=""),"",IF(AND(BU6="AB"),"AB",IF(AND(BU6="ML"),"RE",IF(AND(BU6=""),"",ROUNDUP(BU6*$BV$5/$BU$5,0)))))</f>
        <v>10</v>
      </c>
      <c r="BW6" s="302">
        <f>IF('Marks Entry'!AG7="","",'Marks Entry'!AG7)</f>
        <v>55</v>
      </c>
      <c r="BX6" s="320">
        <f>IF(AND($E6="NSO",$E6="",BW6=""),"",IF(AND(BW6="AB"),"AB",IF(AND(BW6="ML"),"RE",IF(AND(BW6=""),"",ROUNDUP(BW6*$BX$5/$BW$5,0)))))</f>
        <v>40</v>
      </c>
      <c r="BY6" s="317">
        <f>IF('Marks Entry'!AH7="","",'Marks Entry'!AH7)</f>
        <v>21</v>
      </c>
      <c r="BZ6" s="321">
        <f>IF(AND(BV6="",BX6="",BY6=""),"",SUM(BV6,BX6,BY6))</f>
        <v>71</v>
      </c>
      <c r="CA6" s="307">
        <f>COUNTIF(BR6:BT6,"NA")*10</f>
        <v>0</v>
      </c>
      <c r="CB6" s="307">
        <f t="shared" si="16"/>
        <v>0</v>
      </c>
      <c r="CC6" s="308">
        <f>IF(OR($B6="NSO",$B6=0),"",IF(AND(BR6="",BS6="",BT6="",BW6="",BY6=""),"",IF(AND(BS6="",BT6="",BW6="",BY6=""),10-CA6-CB6,IF(AND(BT6="",BW6="",BY6=""),20-CA6-CB6,IF(AND(BT6="",BY6=""),90-CA6-CB6,IF(BY6="",100-CA6-CB6,100-CA6-CB6))))))</f>
        <v>100</v>
      </c>
      <c r="CD6" s="307" t="str">
        <f>IF(AND(OR(BR6="ab",BR6="ml"),OR(BS6="ab",BS6="ml"),OR(BT6="ab",BT6="ml")),"AB",IF(AND(OR(BR6="ab",BR6="ml"),OR(BS6="ab",BS6="ml"),OR(BW6="ab",BW6="ml")),"AB",IF(AND(OR(BR6="ab",BR6="ml"),OR(BW6="ab",BW6="ml"),OR(BT6="ab",BT6="ml")),"AB",IF(AND(OR(BW6="ab",BW6="ml"),OR(BS6="ab",BS6="ml"),OR(BT6="ab",BT6="ml")),"AB",""))))</f>
        <v/>
      </c>
      <c r="CE6" s="307" t="str">
        <f>IF(OR($B6="NSO",$E6="",BY6=""),"",IF(OR(CD6="AB",BY6="ab"),"AB",IF(BY6="ML","RE",IF(AND(BZ6&gt;=36%*CC6),"P",IF(AND(BZ6&gt;=34%*CC6,CB6=0),"G2",IF(AND(BZ6&gt;=31%*CC6,CB6=0),"G1",IF(BZ6&lt;=30%*CC6,"F","")))))))</f>
        <v>P</v>
      </c>
      <c r="CF6" s="307" t="str">
        <f>IF(OR(CE6="",CE6=0,CE6="S",CE6="RE",CE6="AB"),CE6,IF(BZ6&gt;=75%*CC6,"D",IF(BZ6&gt;=60%*CC6,"I",IF(BZ6&gt;=48%*CC6,"II",IF(BZ6&gt;=36%*CC6,"III",IF(BZ6&gt;=0%*CC6,"P",CE6))))))</f>
        <v>I</v>
      </c>
      <c r="CG6" s="302">
        <f>IF('Marks Entry'!AI7="","",'Marks Entry'!AI7)</f>
        <v>4</v>
      </c>
      <c r="CH6" s="302">
        <f>IF('Marks Entry'!AJ7="","",'Marks Entry'!AJ7)</f>
        <v>5</v>
      </c>
      <c r="CI6" s="302">
        <f>IF('Marks Entry'!AK7="","",'Marks Entry'!AK7)</f>
        <v>7</v>
      </c>
      <c r="CJ6" s="303">
        <f>IF(AND(CG6="",CH6="",CI6=""),"",SUM(CG6:CI6))</f>
        <v>16</v>
      </c>
      <c r="CK6" s="320">
        <f>IF(AND($E6="NSO",$E6="",CJ6=""),"",IF(AND(CJ6="AB"),"AB",IF(AND(CJ6="ML"),"RE",IF(AND(CJ6=""),"",ROUNDUP(CJ6*$CK$5/$CJ$5,0)))))</f>
        <v>11</v>
      </c>
      <c r="CL6" s="302">
        <f>IF('Marks Entry'!AL7="","",'Marks Entry'!AL7)</f>
        <v>59</v>
      </c>
      <c r="CM6" s="320">
        <f>IF(AND($E6="NSO",$E6="",CL6=""),"",IF(AND(CL6="AB"),"AB",IF(AND(CL6="ML"),"RE",IF(AND(CL6=""),"",ROUNDUP(CL6*$CM$5/$CL$5,0)))))</f>
        <v>43</v>
      </c>
      <c r="CN6" s="317">
        <f>IF('Marks Entry'!AM7="","",'Marks Entry'!AM7)</f>
        <v>21</v>
      </c>
      <c r="CO6" s="321">
        <f>IF(AND(CK6="",CM6="",CN6=""),"",SUM(CK6,CM6,CN6))</f>
        <v>75</v>
      </c>
      <c r="CP6" s="307">
        <f>COUNTIF(CG6:CI6,"NA")*10</f>
        <v>0</v>
      </c>
      <c r="CQ6" s="307">
        <f t="shared" si="19"/>
        <v>0</v>
      </c>
      <c r="CR6" s="308">
        <f>IF(OR($B6="NSO",$B6=0),"",IF(AND(CG6="",CH6="",CI6="",CL6="",CN6=""),"",IF(AND(CH6="",CI6="",CL6="",CN6=""),10-CP6-CQ6,IF(AND(CI6="",CL6="",CN6=""),20-CP6-CQ6,IF(AND(CI6="",CN6=""),90-CP6-CQ6,IF(CN6="",100-CP6-CQ6,100-CP6-CQ6))))))</f>
        <v>100</v>
      </c>
      <c r="CS6" s="307" t="str">
        <f>IF(AND(OR(CG6="ab",CG6="ml"),OR(CH6="ab",CH6="ml"),OR(CI6="ab",CI6="ml")),"AB",IF(AND(OR(CG6="ab",CG6="ml"),OR(CH6="ab",CH6="ml"),OR(CL6="ab",CL6="ml")),"AB",IF(AND(OR(CG6="ab",CG6="ml"),OR(CL6="ab",CL6="ml"),OR(CI6="ab",CI6="ml")),"AB",IF(AND(OR(CL6="ab",CL6="ml"),OR(CH6="ab",CH6="ml"),OR(CI6="ab",CI6="ml")),"AB",""))))</f>
        <v/>
      </c>
      <c r="CT6" s="307" t="str">
        <f>IF(OR($B6="NSO",$E6="",CN6=""),"",IF(OR(CS6="AB",CN6="ab"),"AB",IF(CN6="ML","RE",IF(AND(CO6&gt;=36%*CR6),"P",IF(AND(CO6&gt;=34%*CR6,CQ6=0),"G2",IF(AND(CO6&gt;=31%*CR6,CQ6=0),"G1",IF(CO6&lt;=30%*CR6,"F","")))))))</f>
        <v>P</v>
      </c>
      <c r="CU6" s="307" t="str">
        <f>IF(OR(CT6="",CT6=0,CT6="S",CT6="RE",CT6="AB"),CT6,IF(CO6&gt;=75%*CR6,"D",IF(CO6&gt;=60%*CR6,"I",IF(CO6&gt;=48%*CR6,"II",IF(CO6&gt;=36%*CR6,"III",IF(CO6&gt;=0%*CR6,"P",CT6))))))</f>
        <v>D</v>
      </c>
      <c r="CV6" s="307">
        <f t="shared" ref="CV6:CV69" si="21">SUM(T6,S6,AH6,AI6,AW6,AX6,BL6,BM6,CA6,CB6,CP6,CQ6)</f>
        <v>0</v>
      </c>
      <c r="CW6" s="322" t="str">
        <f>X6</f>
        <v>D</v>
      </c>
      <c r="CX6" s="322" t="str">
        <f>AM6</f>
        <v>D</v>
      </c>
      <c r="CY6" s="322" t="str">
        <f>BB6</f>
        <v>I</v>
      </c>
      <c r="CZ6" s="322" t="str">
        <f>BQ6</f>
        <v>D</v>
      </c>
      <c r="DA6" s="322" t="str">
        <f>CF6</f>
        <v>I</v>
      </c>
      <c r="DB6" s="322" t="str">
        <f>CU6</f>
        <v>D</v>
      </c>
      <c r="DC6" s="310">
        <f>COUNTIF(CW6:DB6,"F")+COUNTIF(CW6:DB6,"AB")</f>
        <v>0</v>
      </c>
      <c r="DD6" s="310">
        <f>COUNTIF(CW6:DB6,"S")</f>
        <v>0</v>
      </c>
      <c r="DE6" s="310">
        <f>COUNTIF(CW6:DB6,"G1")</f>
        <v>0</v>
      </c>
      <c r="DF6" s="310">
        <f>COUNTIF(CW6:DB6,"G2")</f>
        <v>0</v>
      </c>
      <c r="DG6" s="310">
        <f>COUNTIF(CW6:DB6,"RE")+COUNTIF(CW6:DB6,"REP")</f>
        <v>0</v>
      </c>
      <c r="DH6" s="323" t="str">
        <f>IF(B6="NSO","uke i`Fkd",IF(OR(E6="",E6=0,Q6="",AF6="",AU6="",BJ6="",BY6="",CN6=""),"",IF(OR(DC6&gt;0,(DD6+DE6+DF6)&gt;2),"FAIL",IF(DG6&gt;0,"RE-EXAM.",IF(OR(DD6&gt;0,DE6&gt;1),"SUPPL.",IF(AND(DE6&gt;0,DF6&gt;0),"SUPPL.",IF((DE6+DF6)&gt;0,"PASS BY GRACE","PASS")))))))</f>
        <v>PASS</v>
      </c>
      <c r="DI6" s="20" t="str">
        <f>IF('Marks Entry'!AN7="","",'Marks Entry'!AN7)</f>
        <v>A</v>
      </c>
      <c r="DJ6" s="20" t="str">
        <f>IF('Marks Entry'!AO7="","",'Marks Entry'!AO7)</f>
        <v>B</v>
      </c>
      <c r="DK6" s="20" t="str">
        <f>IF('Marks Entry'!AP7="","",'Marks Entry'!AP7)</f>
        <v>C</v>
      </c>
      <c r="DL6" s="20" t="str">
        <f>IF('Marks Entry'!AQ7="","",'Marks Entry'!AQ7)</f>
        <v>D</v>
      </c>
      <c r="DM6" s="302" t="str">
        <f>IF(AND(DH6="vuqRrh.kZ",(OR(CW6="G1",CW6="G2",CW6="S",CW6="RE"))),"F",IF(AND(DH6="iqu% ijh{kk",(OR(CW6="G1",CW6="G2",CW6="S"))),"S",IF(AND(DH6="iwjd",(OR(CW6="G1",CW6="G2"))),"S",IF(AND(DH6="PASS BY GRACE",(OR(CW6="G1",CW6="G2"))),"G",CW6))))</f>
        <v>D</v>
      </c>
      <c r="DN6" s="302" t="str">
        <f>IF(DM6="G",",+","")</f>
        <v/>
      </c>
      <c r="DO6" s="324" t="str">
        <f t="shared" ref="DO6" si="22">IF(DM6="G",ROUNDUP(36%*U6-R6,0),"")</f>
        <v/>
      </c>
      <c r="DP6" s="302" t="str">
        <f>IF(AND(DH6="vuqRrh.kZ",(OR(CX6="G1",CX6="G2",CX6="S",CX6="RE"))),"F",IF(AND(DH6="iqu% ijh{kk",(OR(CX6="G1",CX6="G2",CX6="S"))),"S",IF(AND(DH6="iwjd",(OR(CX6="G1",CX6="G2"))),"S",IF(AND(DH6="PASS BY GRACE",(OR(CX6="G1",CX6="G2"))),"G",CX6))))</f>
        <v>D</v>
      </c>
      <c r="DQ6" s="325" t="str">
        <f>IF(DP6="G",",+","")</f>
        <v/>
      </c>
      <c r="DR6" s="324" t="str">
        <f t="shared" ref="DR6" si="23">IF(DP6="G",ROUNDUP(36%*AK6-AH6,0),"")</f>
        <v/>
      </c>
      <c r="DS6" s="302" t="str">
        <f>IF(AND(DH6="vuqRrh.kZ",(OR(CY6="G1",CY6="G2",CY6="S",CY6="RE"))),"F",IF(AND(DH6="iqu% ijh{kk",(OR(CY6="G1",CY6="G2",CY6="S"))),"S",IF(AND(DH6="iwjd",(OR(CY6="G1",CY6="G2"))),"S",IF(AND(DH6="PASS BY GRACE",(OR(CY6="G1",CY6="G2"))),"G",CY6))))</f>
        <v>I</v>
      </c>
      <c r="DT6" s="325" t="str">
        <f>IF(DS6="G",",+","")</f>
        <v/>
      </c>
      <c r="DU6" s="324" t="str">
        <f t="shared" ref="DU6" si="24">IF(DS6="G",ROUNDUP(36%*AN6-AK6,0),"")</f>
        <v/>
      </c>
      <c r="DV6" s="302" t="str">
        <f>IF(AND(DH6="vuqRrh.kZ",(OR(CZ6="G1",CZ6="G2",CZ6="S",CZ6="RE"))),"F",IF(AND(DH6="iqu% ijh{kk",(OR(CZ6="G1",CZ6="G2",CZ6="S"))),"S",IF(AND(DH6="iwjd",(OR(CZ6="G1",CZ6="G2"))),"S",IF(AND(DH6="PASS BY GRACE",(OR(CZ6="G1",CZ6="G2"))),"G",CZ6))))</f>
        <v>D</v>
      </c>
      <c r="DW6" s="325" t="str">
        <f>IF(DV6="G",",+","")</f>
        <v/>
      </c>
      <c r="DX6" s="324" t="str">
        <f t="shared" ref="DX6" si="25">IF(DV6="G",ROUNDUP(36%*AQ6-AN6,0),"")</f>
        <v/>
      </c>
      <c r="DY6" s="302" t="str">
        <f>IF(AND(DH6="vuqRrh.kZ",(OR(DA6="G1",DA6="G2",DA6="S",DA6="RE"))),"F",IF(AND(DH6="iqu% ijh{kk",(OR(DA6="G1",DA6="G2",DA6="S"))),"S",IF(AND(DH6="iwjd",(OR(DA6="G1",DA6="G2"))),"S",IF(AND(DH6="PASS BY GRACE",(OR(DA6="G1",DA6="G2"))),"G",DA6))))</f>
        <v>I</v>
      </c>
      <c r="DZ6" s="325" t="str">
        <f>IF(DY6="G",",+","")</f>
        <v/>
      </c>
      <c r="EA6" s="324" t="str">
        <f t="shared" ref="EA6" si="26">IF(DY6="G",ROUNDUP(36%*AT6-AQ6,0),"")</f>
        <v/>
      </c>
      <c r="EB6" s="302" t="str">
        <f>IF(AND(DH6="vuqRrh.kZ",(OR(DB6="G1",DB6="G2",DB6="S",DB6="RE"))),"F",IF(AND(DH6="iqu% ijh{kk",(OR(DB6="G1",DB6="G2",DB6="S"))),"S",IF(AND(DH6="iwjd",(OR(DB6="G1",DB6="G2"))),"S",IF(AND(DH6="PASS BY GRACE",(OR(DB6="G1",DB6="G2"))),"G",DB6))))</f>
        <v>D</v>
      </c>
      <c r="EC6" s="325" t="str">
        <f>IF(EB6="G",",+","")</f>
        <v/>
      </c>
      <c r="ED6" s="324" t="str">
        <f t="shared" ref="ED6:ED37" si="27">IF(EB6="G",ROUNDUP(36%*AW6-AT6,0),"")</f>
        <v/>
      </c>
      <c r="EE6" s="313" t="str">
        <f>CONCATENATE(IF(DM6="F",$DM$4,"")," ",IF(DP6="F",$DP$4,"")," ",IF(DS6="F",$DS$4,"")," ",IF(DV6="F",$DV$4,"")," ",IF(DY6="F",$DY$4,"")," ",IF(EB6="F",$EB$4,"")," ")</f>
        <v xml:space="preserve">      </v>
      </c>
      <c r="EF6" s="313" t="str">
        <f>CONCATENATE(IF(DM6="S",$DM$4,"")," ",IF(DP6="S",$DP$4,"")," ",IF(DS6="S",$DS$4,"")," ",IF(DV6="S",$DV$4,"")," ",IF(DY6="S",$DY$4,"")," ",IF(EB6="S",$EB$4,"")," ")</f>
        <v xml:space="preserve">      </v>
      </c>
      <c r="EG6" s="313" t="str">
        <f>CONCATENATE(IF(DM6="G",$DM$4,"")," ",IF(DP6="G",$DP$4,"")," ",IF(DS6="G",$DS$4,"")," ",IF(DV6="G",$DV$4,"")," ",IF(DY6="G",$DY$4,"")," ",IF(EB6="G",$EB$4,"")," ")</f>
        <v xml:space="preserve">      </v>
      </c>
      <c r="EH6" s="313" t="str">
        <f>CONCATENATE(IF(DM6="D",$DM$4,"")," ",IF(DP6="D",$DP$4,"")," ",IF(DS6="D",$DS$4,"")," ",IF(DV6="D",$DV$4,"")," ",IF(DY6="D",$DY$4,"")," ",IF(EB6="D",$EB$4,"")," ")</f>
        <v xml:space="preserve">HINDI ENGLISH  SCIENCE  MATHS </v>
      </c>
      <c r="EI6" s="313" t="str">
        <f>IF(B6="NSO","NSO",IF(AND(OR(DH6="mRrh.kZ",DH6="lk- mRrh.kZ",DH6="iqu% ijh{kk"),DH6="F"),"vuqRrh.kZ",IF(AND(OR(DH6="mRrh.kZ",DH6="lk- mRrh.kZ"),DH6="RE"),"iqu% ijh{kk",DH6)))</f>
        <v>PASS</v>
      </c>
      <c r="EJ6" s="326">
        <f>IF(AND(EI6=""),"",IF(AND(R6="",AG6="",AV6="",BK6="",BZ6="",CO6=""),"",SUM(R6,AG6,AV6,BK6,BZ6,CO6)))</f>
        <v>464</v>
      </c>
      <c r="EK6" s="327">
        <f>IF(EJ6="","",EJ6*100/(600-CV6))</f>
        <v>77.333333333333329</v>
      </c>
      <c r="EL6" s="328" t="str">
        <f>IF(EK6="","",IF(EI6="NSO","NSO",IF(AND(EK6&gt;=60,(EI6="Pass")),"I",IF(AND(EK6&gt;=60,(EI6="PASS BY GRACE")),"I",IF(AND(EK6&gt;=48,(EI6="Pass")),"II",IF(AND(EK6&gt;=48,(EI6="PASS BY GRACE")),"II",IF(AND(EK6&gt;=36,(EI6="Pass")),"III",IF(AND(EK6&gt;=36,(EI6="PASS BY GRACE")),"III","P"))))))))</f>
        <v>I</v>
      </c>
      <c r="EM6" s="329">
        <f>IF(OR(EI6="PASS",EI6="PASS BY GRACE"),EK6,"")</f>
        <v>77.333333333333329</v>
      </c>
      <c r="EN6" s="330">
        <f t="shared" ref="EN6:EN37" si="28">IF(EM6="","",SUMPRODUCT((EM6&lt;EM$6:EM$105)/COUNTIF(EM$6:EM$105,EM$6:EM$105)))</f>
        <v>2.0000000000000031</v>
      </c>
      <c r="EO6" s="20" t="str">
        <f>IF(EL6="P","Class Promoted","")</f>
        <v/>
      </c>
    </row>
    <row r="7" spans="1:145" s="132" customFormat="1" ht="15.65" customHeight="1">
      <c r="A7" s="315">
        <v>2</v>
      </c>
      <c r="B7" s="316">
        <f>IF('Marks Entry'!B8="","",'Marks Entry'!B8)</f>
        <v>902</v>
      </c>
      <c r="C7" s="317">
        <f>IF('Marks Entry'!C8="","",'Marks Entry'!C8)</f>
        <v>107</v>
      </c>
      <c r="D7" s="318">
        <f>IF('Marks Entry'!D8="","",'Marks Entry'!D8)</f>
        <v>38422</v>
      </c>
      <c r="E7" s="319" t="str">
        <f>IF('Marks Entry'!E8="","",'Marks Entry'!E8)</f>
        <v>ANJU CHOUDHARY</v>
      </c>
      <c r="F7" s="319" t="str">
        <f>IF('Marks Entry'!F8="","",'Marks Entry'!F8)</f>
        <v>FUA RAM</v>
      </c>
      <c r="G7" s="319" t="str">
        <f>IF('Marks Entry'!G8="","",'Marks Entry'!G8)</f>
        <v>CHAMPA DEVI</v>
      </c>
      <c r="H7" s="302" t="str">
        <f>IF('Marks Entry'!H8="","",'Marks Entry'!H8)</f>
        <v>OBC</v>
      </c>
      <c r="I7" s="302" t="str">
        <f>IF('Marks Entry'!I8="","",'Marks Entry'!I8)</f>
        <v>F</v>
      </c>
      <c r="J7" s="302">
        <f>IF('Marks Entry'!J8="","",'Marks Entry'!J8)</f>
        <v>8</v>
      </c>
      <c r="K7" s="302">
        <f>IF('Marks Entry'!K8="","",'Marks Entry'!K8)</f>
        <v>9</v>
      </c>
      <c r="L7" s="302">
        <f>IF('Marks Entry'!L8="","",'Marks Entry'!L8)</f>
        <v>10</v>
      </c>
      <c r="M7" s="303">
        <f t="shared" ref="M7:M70" si="29">IF(AND(J7="",K7="",L7=""),"",SUM(J7:L7))</f>
        <v>27</v>
      </c>
      <c r="N7" s="320">
        <f t="shared" ref="N7:N70" si="30">IF(AND($E7="NSO",$E7="",Q7=""),"",IF(AND(M7="AB"),"AB",IF(AND(M7="ML"),"RE",IF(AND(M7=""),"",ROUNDUP(M7*$N$5/$M$5,0)))))</f>
        <v>18</v>
      </c>
      <c r="O7" s="302">
        <f>IF('Marks Entry'!M8="","",'Marks Entry'!M8)</f>
        <v>64</v>
      </c>
      <c r="P7" s="320">
        <f t="shared" ref="P7:P70" si="31">IF(AND($E7="NSO",$E7="",O7=""),"",IF(AND(O7="AB"),"AB",IF(AND(O7="ML"),"RE",IF(AND(O7=""),"",ROUNDUP(O7*$P$5/$O$5,0)))))</f>
        <v>46</v>
      </c>
      <c r="Q7" s="317">
        <f>IF('Marks Entry'!N8="","",'Marks Entry'!N8)</f>
        <v>27</v>
      </c>
      <c r="R7" s="321">
        <f t="shared" ref="R7:R70" si="32">IF(AND(N7="",P7="",Q7=""),"",SUM(N7,P7,Q7))</f>
        <v>91</v>
      </c>
      <c r="S7" s="307">
        <f t="shared" ref="S7:S70" si="33">COUNTIF(J7:L7,"NA")*10</f>
        <v>0</v>
      </c>
      <c r="T7" s="307">
        <f t="shared" si="2"/>
        <v>0</v>
      </c>
      <c r="U7" s="308">
        <f t="shared" ref="U7:U70" si="34">IF(OR($B7="NSO",$B7=0),"",IF(AND(J7="",K7="",L7="",O7="",Q7=""),"",IF(AND(K7="",L7="",O7="",Q7=""),10-S7-T7,IF(AND(L7="",O7="",Q7=""),20-S7-T7,IF(AND(L7="",Q7=""),90-S7-T7,IF(Q7="",100-S7-T7,100-S7-T7))))))</f>
        <v>100</v>
      </c>
      <c r="V7" s="307" t="str">
        <f t="shared" ref="V7:V70" si="35">IF(AND(OR(J7="ab",J7="ml"),OR(K7="ab",K7="ml"),OR(L7="ab",L7="ml")),"AB",IF(AND(OR(J7="ab",J7="ml"),OR(K7="ab",K7="ml"),OR(O7="ab",O7="ml")),"AB",IF(AND(OR(J7="ab",J7="ml"),OR(O7="ab",O7="ml"),OR(L7="ab",L7="ml")),"AB",IF(AND(OR(O7="ab",O7="ml"),OR(K7="ab",K7="ml"),OR(L7="ab",L7="ml")),"AB",""))))</f>
        <v/>
      </c>
      <c r="W7" s="307" t="str">
        <f t="shared" ref="W7:W70" si="36">IF(OR($B7="NSO",$E7="",Q7=""),"",IF(OR(V7="AB",Q7="ab"),"AB",IF(Q7="ML","RE",IF(AND(R7&gt;=36%*U7),"P",IF(AND(R7&gt;=34%*U7,T7=0),"G2",IF(AND(R7&gt;=31%*U7,T7=0),"G1",IF(R7&lt;=30%*U7,"F","")))))))</f>
        <v>P</v>
      </c>
      <c r="X7" s="307" t="str">
        <f t="shared" ref="X7:X70" si="37">IF(OR(W7="",W7=0,W7="S",W7="RE",W7="AB"),W7,IF(R7&gt;=75%*U7,"D",IF(R7&gt;=60%*U7,"I",IF(R7&gt;=48%*U7,"II",IF(R7&gt;=36%*U7,"III",IF(R7&gt;=0%*U7,"P",W7))))))</f>
        <v>D</v>
      </c>
      <c r="Y7" s="302">
        <f>IF('Marks Entry'!O8="","",'Marks Entry'!O8)</f>
        <v>8</v>
      </c>
      <c r="Z7" s="302">
        <f>IF('Marks Entry'!P8="","",'Marks Entry'!P8)</f>
        <v>9</v>
      </c>
      <c r="AA7" s="302">
        <f>IF('Marks Entry'!Q8="","",'Marks Entry'!Q8)</f>
        <v>10</v>
      </c>
      <c r="AB7" s="303">
        <f t="shared" ref="AB7:AB70" si="38">IF(AND(Y7="",Z7="",AA7=""),"",SUM(Y7:AA7))</f>
        <v>27</v>
      </c>
      <c r="AC7" s="320">
        <f t="shared" ref="AC7:AC70" si="39">IF(AND($E7="NSO",$E7="",AB7=""),"",IF(AND(AB7="AB"),"AB",IF(AND(AB7="ML"),"RE",IF(AND(AB7=""),"",ROUNDUP(AB7*$AC$5/$AB$5,0)))))</f>
        <v>18</v>
      </c>
      <c r="AD7" s="302">
        <f>IF('Marks Entry'!R8="","",'Marks Entry'!R8)</f>
        <v>45</v>
      </c>
      <c r="AE7" s="320">
        <f t="shared" ref="AE7:AE70" si="40">IF(AND($E7="NSO",$E7="",AD7=""),"",IF(AND(AD7="AB"),"AB",IF(AND(AD7="ML"),"RE",IF(AND(AD7=""),"",ROUNDUP(AD7*$AE$5/$AD$5,0)))))</f>
        <v>33</v>
      </c>
      <c r="AF7" s="317">
        <f>IF('Marks Entry'!S8="","",'Marks Entry'!S8)</f>
        <v>24</v>
      </c>
      <c r="AG7" s="321">
        <f t="shared" ref="AG7:AG70" si="41">IF(AND(AC7="",AE7="",AF7=""),"",SUM(AC7,AE7,AF7))</f>
        <v>75</v>
      </c>
      <c r="AH7" s="307">
        <f t="shared" ref="AH7:AH70" si="42">COUNTIF(Y7:AA7,"NA")*10</f>
        <v>0</v>
      </c>
      <c r="AI7" s="307">
        <f t="shared" si="6"/>
        <v>0</v>
      </c>
      <c r="AJ7" s="308">
        <f t="shared" ref="AJ7:AJ70" si="43">IF(OR($B7="NSO",$B7=0),"",IF(AND(Y7="",Z7="",AA7="",AD7="",AF7=""),"",IF(AND(Z7="",AA7="",AD7="",AF7=""),10-AH7-AI7,IF(AND(AA7="",AD7="",AF7=""),20-AH7-AI7,IF(AND(AA7="",AF7=""),90-AH7-AI7,IF(AF7="",100-AH7-AI7,100-AH7-AI7))))))</f>
        <v>100</v>
      </c>
      <c r="AK7" s="307" t="str">
        <f t="shared" ref="AK7:AK70" si="44">IF(AND(OR(Y7="ab",Y7="ml"),OR(Z7="ab",Z7="ml"),OR(AA7="ab",AA7="ml")),"AB",IF(AND(OR(Y7="ab",Y7="ml"),OR(Z7="ab",Z7="ml"),OR(AD7="ab",AD7="ml")),"AB",IF(AND(OR(Y7="ab",Y7="ml"),OR(AD7="ab",AD7="ml"),OR(AA7="ab",AA7="ml")),"AB",IF(AND(OR(AD7="ab",AD7="ml"),OR(Z7="ab",Z7="ml"),OR(AA7="ab",AA7="ml")),"AB",""))))</f>
        <v/>
      </c>
      <c r="AL7" s="307" t="str">
        <f t="shared" ref="AL7:AL70" si="45">IF(OR($B7="NSO",$E7="",AF7=""),"",IF(OR(AK7="AB",AF7="ab"),"AB",IF(AF7="ML","RE",IF(AND(AG7&gt;=36%*AJ7),"P",IF(AND(AG7&gt;=34%*AJ7,AI7=0),"G2",IF(AND(AG7&gt;=31%*AJ7,AI7=0),"G1",IF(AG7&lt;=30%*AJ7,"F","")))))))</f>
        <v>P</v>
      </c>
      <c r="AM7" s="307" t="str">
        <f t="shared" ref="AM7:AM70" si="46">IF(OR(AL7="",AL7=0,AL7="S",AL7="RE",AL7="AB"),AL7,IF(AG7&gt;=75%*AJ7,"D",IF(AG7&gt;=60%*AJ7,"I",IF(AG7&gt;=48%*AJ7,"II",IF(AG7&gt;=36%*AJ7,"III",IF(AG7&gt;=0%*AJ7,"P",AL7))))))</f>
        <v>D</v>
      </c>
      <c r="AN7" s="302">
        <f>IF('Marks Entry'!T8="","",'Marks Entry'!T8)</f>
        <v>8</v>
      </c>
      <c r="AO7" s="302">
        <f>IF('Marks Entry'!U8="","",'Marks Entry'!U8)</f>
        <v>9</v>
      </c>
      <c r="AP7" s="302">
        <f>IF('Marks Entry'!V8="","",'Marks Entry'!V8)</f>
        <v>10</v>
      </c>
      <c r="AQ7" s="303">
        <f t="shared" ref="AQ7:AQ70" si="47">IF(AND(AN7="",AO7="",AP7=""),"",SUM(AN7:AP7))</f>
        <v>27</v>
      </c>
      <c r="AR7" s="320">
        <f t="shared" ref="AR7:AR70" si="48">IF(AND($E7="NSO",$E7="",AQ7=""),"",IF(AND(AQ7="AB"),"AB",IF(AND(AQ7="ML"),"RE",IF(AND(AQ7=""),"",ROUNDUP(AQ7*$AR$5/$AQ$5,0)))))</f>
        <v>18</v>
      </c>
      <c r="AS7" s="302">
        <f>IF('Marks Entry'!W8="","",'Marks Entry'!W8)</f>
        <v>40</v>
      </c>
      <c r="AT7" s="320">
        <f t="shared" ref="AT7:AT70" si="49">IF(AND($E7="NSO",$E7="",AS7=""),"",IF(AND(AS7="AB"),"AB",IF(AND(AS7="ML"),"RE",IF(AND(AS7=""),"",ROUNDUP(AS7*$AT$5/$AS$5,0)))))</f>
        <v>29</v>
      </c>
      <c r="AU7" s="317">
        <f>IF('Marks Entry'!X8="","",'Marks Entry'!X8)</f>
        <v>24</v>
      </c>
      <c r="AV7" s="321">
        <f t="shared" ref="AV7:AV70" si="50">IF(AND(AR7="",AT7="",AU7=""),"",SUM(AR7,AT7,AU7))</f>
        <v>71</v>
      </c>
      <c r="AW7" s="307">
        <f t="shared" ref="AW7:AW70" si="51">COUNTIF(AN7:AP7,"NA")*10</f>
        <v>0</v>
      </c>
      <c r="AX7" s="307">
        <f t="shared" si="10"/>
        <v>0</v>
      </c>
      <c r="AY7" s="308">
        <f t="shared" ref="AY7:AY70" si="52">IF(OR($B7="NSO",$B7=0),"",IF(AND(AN7="",AO7="",AP7="",AS7="",AU7=""),"",IF(AND(AO7="",AP7="",AS7="",AU7=""),10-AW7-AX7,IF(AND(AP7="",AS7="",AU7=""),20-AW7-AX7,IF(AND(AP7="",AU7=""),90-AW7-AX7,IF(AU7="",100-AW7-AX7,100-AW7-AX7))))))</f>
        <v>100</v>
      </c>
      <c r="AZ7" s="307" t="str">
        <f t="shared" ref="AZ7:AZ70" si="53">IF(AND(OR(AN7="ab",AN7="ml"),OR(AO7="ab",AO7="ml"),OR(AP7="ab",AP7="ml")),"AB",IF(AND(OR(AN7="ab",AN7="ml"),OR(AO7="ab",AO7="ml"),OR(AS7="ab",AS7="ml")),"AB",IF(AND(OR(AN7="ab",AN7="ml"),OR(AS7="ab",AS7="ml"),OR(AP7="ab",AP7="ml")),"AB",IF(AND(OR(AS7="ab",AS7="ml"),OR(AO7="ab",AO7="ml"),OR(AP7="ab",AP7="ml")),"AB",""))))</f>
        <v/>
      </c>
      <c r="BA7" s="307" t="str">
        <f t="shared" ref="BA7:BA70" si="54">IF(OR($B7="NSO",$E7="",AU7=""),"",IF(OR(AZ7="AB",AU7="ab"),"AB",IF(AU7="ML","RE",IF(AND(AV7&gt;=36%*AY7),"P",IF(AND(AV7&gt;=34%*AY7,AX7=0),"G2",IF(AND(AV7&gt;=31%*AY7,AX7=0),"G1",IF(AV7&lt;=30%*AY7,"F","")))))))</f>
        <v>P</v>
      </c>
      <c r="BB7" s="307" t="str">
        <f t="shared" ref="BB7:BB70" si="55">IF(OR(BA7="",BA7=0,BA7="S",BA7="RE",BA7="AB"),BA7,IF(AV7&gt;=75%*AY7,"D",IF(AV7&gt;=60%*AY7,"I",IF(AV7&gt;=48%*AY7,"II",IF(AV7&gt;=36%*AY7,"III",IF(AV7&gt;=0%*AY7,"P",BA7))))))</f>
        <v>I</v>
      </c>
      <c r="BC7" s="302">
        <f>IF('Marks Entry'!Y8="","",'Marks Entry'!Y8)</f>
        <v>8</v>
      </c>
      <c r="BD7" s="302">
        <f>IF('Marks Entry'!Z8="","",'Marks Entry'!Z8)</f>
        <v>9</v>
      </c>
      <c r="BE7" s="302">
        <f>IF('Marks Entry'!AA8="","",'Marks Entry'!AA8)</f>
        <v>10</v>
      </c>
      <c r="BF7" s="303">
        <f t="shared" ref="BF7:BF70" si="56">IF(AND(BC7="",BD7="",BE7=""),"",SUM(BC7:BE7))</f>
        <v>27</v>
      </c>
      <c r="BG7" s="320">
        <f t="shared" ref="BG7:BG70" si="57">IF(AND($E7="NSO",$E7="",BF7=""),"",IF(AND(BF7="AB"),"AB",IF(AND(BF7="ML"),"RE",IF(AND(BF7=""),"",ROUNDUP(BF7*$BG$5/$BF$5,0)))))</f>
        <v>18</v>
      </c>
      <c r="BH7" s="302">
        <f>IF('Marks Entry'!AB8="","",'Marks Entry'!AB8)</f>
        <v>42</v>
      </c>
      <c r="BI7" s="320">
        <f t="shared" ref="BI7:BI70" si="58">IF(AND($E7="NSO",$E7="",BH7=""),"",IF(AND(BH7="AB"),"AB",IF(AND(BH7="ML"),"RE",IF(AND(BH7=""),"",ROUNDUP(BH7*$BI$5/$BH$5,0)))))</f>
        <v>30</v>
      </c>
      <c r="BJ7" s="317">
        <f>IF('Marks Entry'!AC8="","",'Marks Entry'!AC8)</f>
        <v>21</v>
      </c>
      <c r="BK7" s="321">
        <f t="shared" ref="BK7:BK70" si="59">IF(AND(BG7="",BI7="",BJ7=""),"",SUM(BG7,BI7,BJ7))</f>
        <v>69</v>
      </c>
      <c r="BL7" s="307">
        <f t="shared" ref="BL7:BL70" si="60">COUNTIF(BC7:BE7,"NA")*10</f>
        <v>0</v>
      </c>
      <c r="BM7" s="307">
        <f t="shared" si="13"/>
        <v>0</v>
      </c>
      <c r="BN7" s="308">
        <f t="shared" ref="BN7:BN70" si="61">IF(OR($B7="NSO",$B7=0),"",IF(AND(BC7="",BD7="",BE7="",BH7="",BJ7=""),"",IF(AND(BD7="",BE7="",BH7="",BJ7=""),10-BL7-BM7,IF(AND(BE7="",BH7="",BJ7=""),20-BL7-BM7,IF(AND(BE7="",BJ7=""),90-BL7-BM7,IF(BJ7="",100-BL7-BM7,100-BL7-BM7))))))</f>
        <v>100</v>
      </c>
      <c r="BO7" s="307" t="str">
        <f t="shared" ref="BO7:BO70" si="62">IF(AND(OR(BC7="ab",BC7="ml"),OR(BD7="ab",BD7="ml"),OR(BE7="ab",BE7="ml")),"AB",IF(AND(OR(BC7="ab",BC7="ml"),OR(BD7="ab",BD7="ml"),OR(BH7="ab",BH7="ml")),"AB",IF(AND(OR(BC7="ab",BC7="ml"),OR(BH7="ab",BH7="ml"),OR(BE7="ab",BE7="ml")),"AB",IF(AND(OR(BH7="ab",BH7="ml"),OR(BD7="ab",BD7="ml"),OR(BE7="ab",BE7="ml")),"AB",""))))</f>
        <v/>
      </c>
      <c r="BP7" s="307" t="str">
        <f t="shared" ref="BP7:BP70" si="63">IF(OR($B7="NSO",$E7="",BJ7=""),"",IF(OR(BO7="AB",BJ7="ab"),"AB",IF(BJ7="ML","RE",IF(AND(BK7&gt;=36%*BN7),"P",IF(AND(BK7&gt;=34%*BN7,BM7=0),"G2",IF(AND(BK7&gt;=31%*BN7,BM7=0),"G1",IF(BK7&lt;=30%*BN7,"F","")))))))</f>
        <v>P</v>
      </c>
      <c r="BQ7" s="307" t="str">
        <f t="shared" ref="BQ7:BQ70" si="64">IF(OR(BP7="",BP7=0,BP7="S",BP7="RE",BP7="AB"),BP7,IF(BK7&gt;=75%*BN7,"D",IF(BK7&gt;=60%*BN7,"I",IF(BK7&gt;=48%*BN7,"II",IF(BK7&gt;=36%*BN7,"III",IF(BK7&gt;=0%*BN7,"P",BP7))))))</f>
        <v>I</v>
      </c>
      <c r="BR7" s="302">
        <f>IF('Marks Entry'!AD8="","",'Marks Entry'!AD8)</f>
        <v>8</v>
      </c>
      <c r="BS7" s="302">
        <f>IF('Marks Entry'!AE8="","",'Marks Entry'!AE8)</f>
        <v>9</v>
      </c>
      <c r="BT7" s="302">
        <f>IF('Marks Entry'!AF8="","",'Marks Entry'!AF8)</f>
        <v>10</v>
      </c>
      <c r="BU7" s="303">
        <f t="shared" ref="BU7:BU70" si="65">IF(AND(BR7="",BS7="",BT7=""),"",SUM(BR7:BT7))</f>
        <v>27</v>
      </c>
      <c r="BV7" s="320">
        <f t="shared" ref="BV7:BV70" si="66">IF(AND($E7="NSO",$E7="",BU7=""),"",IF(AND(BU7="AB"),"AB",IF(AND(BU7="ML"),"RE",IF(AND(BU7=""),"",ROUNDUP(BU7*$BV$5/$BU$5,0)))))</f>
        <v>18</v>
      </c>
      <c r="BW7" s="302">
        <f>IF('Marks Entry'!AG8="","",'Marks Entry'!AG8)</f>
        <v>51</v>
      </c>
      <c r="BX7" s="320">
        <f t="shared" ref="BX7:BX70" si="67">IF(AND($E7="NSO",$E7="",BW7=""),"",IF(AND(BW7="AB"),"AB",IF(AND(BW7="ML"),"RE",IF(AND(BW7=""),"",ROUNDUP(BW7*$BX$5/$BW$5,0)))))</f>
        <v>37</v>
      </c>
      <c r="BY7" s="317">
        <f>IF('Marks Entry'!AH8="","",'Marks Entry'!AH8)</f>
        <v>17</v>
      </c>
      <c r="BZ7" s="321">
        <f t="shared" ref="BZ7:BZ70" si="68">IF(AND(BV7="",BX7="",BY7=""),"",SUM(BV7,BX7,BY7))</f>
        <v>72</v>
      </c>
      <c r="CA7" s="307">
        <f t="shared" ref="CA7:CA70" si="69">COUNTIF(BR7:BT7,"NA")*10</f>
        <v>0</v>
      </c>
      <c r="CB7" s="307">
        <f t="shared" si="16"/>
        <v>0</v>
      </c>
      <c r="CC7" s="308">
        <f t="shared" ref="CC7:CC70" si="70">IF(OR($B7="NSO",$B7=0),"",IF(AND(BR7="",BS7="",BT7="",BW7="",BY7=""),"",IF(AND(BS7="",BT7="",BW7="",BY7=""),10-CA7-CB7,IF(AND(BT7="",BW7="",BY7=""),20-CA7-CB7,IF(AND(BT7="",BY7=""),90-CA7-CB7,IF(BY7="",100-CA7-CB7,100-CA7-CB7))))))</f>
        <v>100</v>
      </c>
      <c r="CD7" s="307" t="str">
        <f t="shared" ref="CD7:CD70" si="71">IF(AND(OR(BR7="ab",BR7="ml"),OR(BS7="ab",BS7="ml"),OR(BT7="ab",BT7="ml")),"AB",IF(AND(OR(BR7="ab",BR7="ml"),OR(BS7="ab",BS7="ml"),OR(BW7="ab",BW7="ml")),"AB",IF(AND(OR(BR7="ab",BR7="ml"),OR(BW7="ab",BW7="ml"),OR(BT7="ab",BT7="ml")),"AB",IF(AND(OR(BW7="ab",BW7="ml"),OR(BS7="ab",BS7="ml"),OR(BT7="ab",BT7="ml")),"AB",""))))</f>
        <v/>
      </c>
      <c r="CE7" s="307" t="str">
        <f t="shared" ref="CE7:CE70" si="72">IF(OR($B7="NSO",$E7="",BY7=""),"",IF(OR(CD7="AB",BY7="ab"),"AB",IF(BY7="ML","RE",IF(AND(BZ7&gt;=36%*CC7),"P",IF(AND(BZ7&gt;=34%*CC7,CB7=0),"G2",IF(AND(BZ7&gt;=31%*CC7,CB7=0),"G1",IF(BZ7&lt;=30%*CC7,"F","")))))))</f>
        <v>P</v>
      </c>
      <c r="CF7" s="307" t="str">
        <f t="shared" ref="CF7:CF70" si="73">IF(OR(CE7="",CE7=0,CE7="S",CE7="RE",CE7="AB"),CE7,IF(BZ7&gt;=75%*CC7,"D",IF(BZ7&gt;=60%*CC7,"I",IF(BZ7&gt;=48%*CC7,"II",IF(BZ7&gt;=36%*CC7,"III",IF(BZ7&gt;=0%*CC7,"P",CE7))))))</f>
        <v>I</v>
      </c>
      <c r="CG7" s="302">
        <f>IF('Marks Entry'!AI8="","",'Marks Entry'!AI8)</f>
        <v>8</v>
      </c>
      <c r="CH7" s="302">
        <f>IF('Marks Entry'!AJ8="","",'Marks Entry'!AJ8)</f>
        <v>9</v>
      </c>
      <c r="CI7" s="302">
        <f>IF('Marks Entry'!AK8="","",'Marks Entry'!AK8)</f>
        <v>10</v>
      </c>
      <c r="CJ7" s="303">
        <f t="shared" ref="CJ7:CJ70" si="74">IF(AND(CG7="",CH7="",CI7=""),"",SUM(CG7:CI7))</f>
        <v>27</v>
      </c>
      <c r="CK7" s="320">
        <f t="shared" ref="CK7:CK70" si="75">IF(AND($E7="NSO",$E7="",CJ7=""),"",IF(AND(CJ7="AB"),"AB",IF(AND(CJ7="ML"),"RE",IF(AND(CJ7=""),"",ROUNDUP(CJ7*$CK$5/$CJ$5,0)))))</f>
        <v>18</v>
      </c>
      <c r="CL7" s="302">
        <f>IF('Marks Entry'!AL8="","",'Marks Entry'!AL8)</f>
        <v>51</v>
      </c>
      <c r="CM7" s="320">
        <f t="shared" ref="CM7:CM70" si="76">IF(AND($E7="NSO",$E7="",CL7=""),"",IF(AND(CL7="AB"),"AB",IF(AND(CL7="ML"),"RE",IF(AND(CL7=""),"",ROUNDUP(CL7*$CM$5/$CL$5,0)))))</f>
        <v>37</v>
      </c>
      <c r="CN7" s="317">
        <f>IF('Marks Entry'!AM8="","",'Marks Entry'!AM8)</f>
        <v>27</v>
      </c>
      <c r="CO7" s="321">
        <f t="shared" ref="CO7:CO70" si="77">IF(AND(CK7="",CM7="",CN7=""),"",SUM(CK7,CM7,CN7))</f>
        <v>82</v>
      </c>
      <c r="CP7" s="307">
        <f t="shared" ref="CP7:CP70" si="78">COUNTIF(CG7:CI7,"NA")*10</f>
        <v>0</v>
      </c>
      <c r="CQ7" s="307">
        <f t="shared" si="19"/>
        <v>0</v>
      </c>
      <c r="CR7" s="308">
        <f t="shared" ref="CR7:CR70" si="79">IF(OR($B7="NSO",$B7=0),"",IF(AND(CG7="",CH7="",CI7="",CL7="",CN7=""),"",IF(AND(CH7="",CI7="",CL7="",CN7=""),10-CP7-CQ7,IF(AND(CI7="",CL7="",CN7=""),20-CP7-CQ7,IF(AND(CI7="",CN7=""),90-CP7-CQ7,IF(CN7="",100-CP7-CQ7,100-CP7-CQ7))))))</f>
        <v>100</v>
      </c>
      <c r="CS7" s="307" t="str">
        <f t="shared" ref="CS7:CS70" si="80">IF(AND(OR(CG7="ab",CG7="ml"),OR(CH7="ab",CH7="ml"),OR(CI7="ab",CI7="ml")),"AB",IF(AND(OR(CG7="ab",CG7="ml"),OR(CH7="ab",CH7="ml"),OR(CL7="ab",CL7="ml")),"AB",IF(AND(OR(CG7="ab",CG7="ml"),OR(CL7="ab",CL7="ml"),OR(CI7="ab",CI7="ml")),"AB",IF(AND(OR(CL7="ab",CL7="ml"),OR(CH7="ab",CH7="ml"),OR(CI7="ab",CI7="ml")),"AB",""))))</f>
        <v/>
      </c>
      <c r="CT7" s="307" t="str">
        <f t="shared" ref="CT7:CT70" si="81">IF(OR($B7="NSO",$E7="",CN7=""),"",IF(OR(CS7="AB",CN7="ab"),"AB",IF(CN7="ML","RE",IF(AND(CO7&gt;=36%*CR7),"P",IF(AND(CO7&gt;=34%*CR7,CQ7=0),"G2",IF(AND(CO7&gt;=31%*CR7,CQ7=0),"G1",IF(CO7&lt;=30%*CR7,"F","")))))))</f>
        <v>P</v>
      </c>
      <c r="CU7" s="307" t="str">
        <f t="shared" ref="CU7:CU70" si="82">IF(OR(CT7="",CT7=0,CT7="S",CT7="RE",CT7="AB"),CT7,IF(CO7&gt;=75%*CR7,"D",IF(CO7&gt;=60%*CR7,"I",IF(CO7&gt;=48%*CR7,"II",IF(CO7&gt;=36%*CR7,"III",IF(CO7&gt;=0%*CR7,"P",CT7))))))</f>
        <v>D</v>
      </c>
      <c r="CV7" s="307">
        <f t="shared" si="21"/>
        <v>0</v>
      </c>
      <c r="CW7" s="322" t="str">
        <f t="shared" ref="CW7:CW70" si="83">X7</f>
        <v>D</v>
      </c>
      <c r="CX7" s="322" t="str">
        <f t="shared" ref="CX7:CX70" si="84">AM7</f>
        <v>D</v>
      </c>
      <c r="CY7" s="322" t="str">
        <f t="shared" ref="CY7:CY70" si="85">BB7</f>
        <v>I</v>
      </c>
      <c r="CZ7" s="322" t="str">
        <f t="shared" ref="CZ7:CZ70" si="86">BQ7</f>
        <v>I</v>
      </c>
      <c r="DA7" s="322" t="str">
        <f t="shared" ref="DA7:DA70" si="87">CF7</f>
        <v>I</v>
      </c>
      <c r="DB7" s="322" t="str">
        <f t="shared" ref="DB7:DB70" si="88">CU7</f>
        <v>D</v>
      </c>
      <c r="DC7" s="310">
        <f>COUNTIF(CW7:DB7,"F")+COUNTIF(CW7:DB7,"AB")</f>
        <v>0</v>
      </c>
      <c r="DD7" s="310">
        <f>COUNTIF(CW7:DB7,"S")</f>
        <v>0</v>
      </c>
      <c r="DE7" s="310">
        <f>COUNTIF(CW7:DB7,"G1")</f>
        <v>0</v>
      </c>
      <c r="DF7" s="310">
        <f>COUNTIF(CW7:DB7,"G2")</f>
        <v>0</v>
      </c>
      <c r="DG7" s="310">
        <f>COUNTIF(CW7:DB7,"RE")+COUNTIF(CW7:DB7,"REP")</f>
        <v>0</v>
      </c>
      <c r="DH7" s="323" t="str">
        <f t="shared" ref="DH7:DH70" si="89">IF(B7="NSO","uke i`Fkd",IF(OR(E7="",E7=0,Q7="",AF7="",AU7="",BJ7="",BY7="",CN7=""),"",IF(OR(DC7&gt;0,(DD7+DE7+DF7)&gt;2),"FAIL",IF(DG7&gt;0,"RE-EXAM.",IF(OR(DD7&gt;0,DE7&gt;1),"SUPPL.",IF(AND(DE7&gt;0,DF7&gt;0),"SUPPL.",IF((DE7+DF7)&gt;0,"PASS BY GRACE","PASS")))))))</f>
        <v>PASS</v>
      </c>
      <c r="DI7" s="20" t="str">
        <f>IF('Marks Entry'!AN8="","",'Marks Entry'!AN8)</f>
        <v>D</v>
      </c>
      <c r="DJ7" s="20" t="str">
        <f>IF('Marks Entry'!AO8="","",'Marks Entry'!AO8)</f>
        <v>B</v>
      </c>
      <c r="DK7" s="20" t="str">
        <f>IF('Marks Entry'!AP8="","",'Marks Entry'!AP8)</f>
        <v>E</v>
      </c>
      <c r="DL7" s="20" t="str">
        <f>IF('Marks Entry'!AQ8="","",'Marks Entry'!AQ8)</f>
        <v>A</v>
      </c>
      <c r="DM7" s="302" t="str">
        <f t="shared" ref="DM7:DM70" si="90">IF(AND(DH7="vuqRrh.kZ",(OR(CW7="G1",CW7="G2",CW7="S",CW7="RE"))),"F",IF(AND(DH7="iqu% ijh{kk",(OR(CW7="G1",CW7="G2",CW7="S"))),"S",IF(AND(DH7="iwjd",(OR(CW7="G1",CW7="G2"))),"S",IF(AND(DH7="PASS BY GRACE",(OR(CW7="G1",CW7="G2"))),"G",CW7))))</f>
        <v>D</v>
      </c>
      <c r="DN7" s="302" t="str">
        <f t="shared" ref="DN7:DN70" si="91">IF(DM7="G",",+","")</f>
        <v/>
      </c>
      <c r="DO7" s="324" t="str">
        <f t="shared" ref="DO7:DO70" si="92">IF(DM7="G",ROUNDUP(36%*U7-R7,0),"")</f>
        <v/>
      </c>
      <c r="DP7" s="302" t="str">
        <f t="shared" ref="DP7:DP70" si="93">IF(AND(DH7="vuqRrh.kZ",(OR(CX7="G1",CX7="G2",CX7="S",CX7="RE"))),"F",IF(AND(DH7="iqu% ijh{kk",(OR(CX7="G1",CX7="G2",CX7="S"))),"S",IF(AND(DH7="iwjd",(OR(CX7="G1",CX7="G2"))),"S",IF(AND(DH7="PASS BY GRACE",(OR(CX7="G1",CX7="G2"))),"G",CX7))))</f>
        <v>D</v>
      </c>
      <c r="DQ7" s="325" t="str">
        <f t="shared" ref="DQ7:DQ70" si="94">IF(DP7="G",",+","")</f>
        <v/>
      </c>
      <c r="DR7" s="324" t="str">
        <f t="shared" ref="DR7:DR70" si="95">IF(DP7="G",ROUNDUP(36%*AK7-AH7,0),"")</f>
        <v/>
      </c>
      <c r="DS7" s="302" t="str">
        <f t="shared" ref="DS7:DS70" si="96">IF(AND(DH7="vuqRrh.kZ",(OR(CY7="G1",CY7="G2",CY7="S",CY7="RE"))),"F",IF(AND(DH7="iqu% ijh{kk",(OR(CY7="G1",CY7="G2",CY7="S"))),"S",IF(AND(DH7="iwjd",(OR(CY7="G1",CY7="G2"))),"S",IF(AND(DH7="PASS BY GRACE",(OR(CY7="G1",CY7="G2"))),"G",CY7))))</f>
        <v>I</v>
      </c>
      <c r="DT7" s="325" t="str">
        <f t="shared" ref="DT7:DT70" si="97">IF(DS7="G",",+","")</f>
        <v/>
      </c>
      <c r="DU7" s="324" t="str">
        <f t="shared" ref="DU7:DU70" si="98">IF(DS7="G",ROUNDUP(36%*AN7-AK7,0),"")</f>
        <v/>
      </c>
      <c r="DV7" s="302" t="str">
        <f t="shared" ref="DV7:DV70" si="99">IF(AND(DH7="vuqRrh.kZ",(OR(CZ7="G1",CZ7="G2",CZ7="S",CZ7="RE"))),"F",IF(AND(DH7="iqu% ijh{kk",(OR(CZ7="G1",CZ7="G2",CZ7="S"))),"S",IF(AND(DH7="iwjd",(OR(CZ7="G1",CZ7="G2"))),"S",IF(AND(DH7="PASS BY GRACE",(OR(CZ7="G1",CZ7="G2"))),"G",CZ7))))</f>
        <v>I</v>
      </c>
      <c r="DW7" s="325" t="str">
        <f t="shared" ref="DW7:DW70" si="100">IF(DV7="G",",+","")</f>
        <v/>
      </c>
      <c r="DX7" s="324" t="str">
        <f t="shared" ref="DX7:DX70" si="101">IF(DV7="G",ROUNDUP(36%*AQ7-AN7,0),"")</f>
        <v/>
      </c>
      <c r="DY7" s="302" t="str">
        <f t="shared" ref="DY7:DY70" si="102">IF(AND(DH7="vuqRrh.kZ",(OR(DA7="G1",DA7="G2",DA7="S",DA7="RE"))),"F",IF(AND(DH7="iqu% ijh{kk",(OR(DA7="G1",DA7="G2",DA7="S"))),"S",IF(AND(DH7="iwjd",(OR(DA7="G1",DA7="G2"))),"S",IF(AND(DH7="PASS BY GRACE",(OR(DA7="G1",DA7="G2"))),"G",DA7))))</f>
        <v>I</v>
      </c>
      <c r="DZ7" s="325" t="str">
        <f t="shared" ref="DZ7:DZ70" si="103">IF(DY7="G",",+","")</f>
        <v/>
      </c>
      <c r="EA7" s="324" t="str">
        <f t="shared" ref="EA7:EA70" si="104">IF(DY7="G",ROUNDUP(36%*AT7-AQ7,0),"")</f>
        <v/>
      </c>
      <c r="EB7" s="302" t="str">
        <f t="shared" ref="EB7:EB70" si="105">IF(AND(DH7="vuqRrh.kZ",(OR(DB7="G1",DB7="G2",DB7="S",DB7="RE"))),"F",IF(AND(DH7="iqu% ijh{kk",(OR(DB7="G1",DB7="G2",DB7="S"))),"S",IF(AND(DH7="iwjd",(OR(DB7="G1",DB7="G2"))),"S",IF(AND(DH7="PASS BY GRACE",(OR(DB7="G1",DB7="G2"))),"G",DB7))))</f>
        <v>D</v>
      </c>
      <c r="EC7" s="325" t="str">
        <f t="shared" ref="EC7:EC70" si="106">IF(EB7="G",",+","")</f>
        <v/>
      </c>
      <c r="ED7" s="324" t="str">
        <f t="shared" si="27"/>
        <v/>
      </c>
      <c r="EE7" s="313" t="str">
        <f t="shared" ref="EE7:EE70" si="107">CONCATENATE(IF(DM7="F",$DM$4,"")," ",IF(DP7="F",$DP$4,"")," ",IF(DS7="F",$DS$4,"")," ",IF(DV7="F",$DV$4,"")," ",IF(DY7="F",$DY$4,"")," ",IF(EB7="F",$EB$4,"")," ")</f>
        <v xml:space="preserve">      </v>
      </c>
      <c r="EF7" s="313" t="str">
        <f t="shared" ref="EF7:EF70" si="108">CONCATENATE(IF(DM7="S",$DM$4,"")," ",IF(DP7="S",$DP$4,"")," ",IF(DS7="S",$DS$4,"")," ",IF(DV7="S",$DV$4,"")," ",IF(DY7="S",$DY$4,"")," ",IF(EB7="S",$EB$4,"")," ")</f>
        <v xml:space="preserve">      </v>
      </c>
      <c r="EG7" s="313" t="str">
        <f t="shared" ref="EG7:EG70" si="109">CONCATENATE(IF(DM7="G",$DM$4,"")," ",IF(DP7="G",$DP$4,"")," ",IF(DS7="G",$DS$4,"")," ",IF(DV7="G",$DV$4,"")," ",IF(DY7="G",$DY$4,"")," ",IF(EB7="G",$EB$4,"")," ")</f>
        <v xml:space="preserve">      </v>
      </c>
      <c r="EH7" s="313" t="str">
        <f t="shared" ref="EH7:EH70" si="110">CONCATENATE(IF(DM7="D",$DM$4,"")," ",IF(DP7="D",$DP$4,"")," ",IF(DS7="D",$DS$4,"")," ",IF(DV7="D",$DV$4,"")," ",IF(DY7="D",$DY$4,"")," ",IF(EB7="D",$EB$4,"")," ")</f>
        <v xml:space="preserve">HINDI ENGLISH    MATHS </v>
      </c>
      <c r="EI7" s="313" t="str">
        <f t="shared" ref="EI7:EI70" si="111">IF(B7="NSO","NSO",IF(AND(OR(DH7="mRrh.kZ",DH7="lk- mRrh.kZ",DH7="iqu% ijh{kk"),DH7="F"),"vuqRrh.kZ",IF(AND(OR(DH7="mRrh.kZ",DH7="lk- mRrh.kZ"),DH7="RE"),"iqu% ijh{kk",DH7)))</f>
        <v>PASS</v>
      </c>
      <c r="EJ7" s="326">
        <f t="shared" ref="EJ7:EJ70" si="112">IF(AND(EI7=""),"",IF(AND(R7="",AG7="",AV7="",BK7="",BZ7="",CO7=""),"",SUM(R7,AG7,AV7,BK7,BZ7,CO7)))</f>
        <v>460</v>
      </c>
      <c r="EK7" s="327">
        <f t="shared" ref="EK7:EK70" si="113">IF(EJ7="","",EJ7*100/(600-CV7))</f>
        <v>76.666666666666671</v>
      </c>
      <c r="EL7" s="328" t="str">
        <f t="shared" ref="EL7:EL70" si="114">IF(EK7="","",IF(EI7="NSO","NSO",IF(AND(EK7&gt;=60,(EI7="Pass")),"I",IF(AND(EK7&gt;=60,(EI7="PASS BY GRACE")),"I",IF(AND(EK7&gt;=48,(EI7="Pass")),"II",IF(AND(EK7&gt;=48,(EI7="PASS BY GRACE")),"II",IF(AND(EK7&gt;=36,(EI7="Pass")),"III",IF(AND(EK7&gt;=36,(EI7="PASS BY GRACE")),"III","P"))))))))</f>
        <v>I</v>
      </c>
      <c r="EM7" s="329">
        <f t="shared" ref="EM7:EM70" si="115">IF(OR(EI7="PASS",EI7="PASS BY GRACE"),EK7,"")</f>
        <v>76.666666666666671</v>
      </c>
      <c r="EN7" s="330">
        <f t="shared" si="28"/>
        <v>3.0000000000000031</v>
      </c>
      <c r="EO7" s="20" t="str">
        <f t="shared" ref="EO7:EO70" si="116">IF(EL7="P","Class Promoted","")</f>
        <v/>
      </c>
    </row>
    <row r="8" spans="1:145" s="132" customFormat="1" ht="15.65" customHeight="1">
      <c r="A8" s="315">
        <v>3</v>
      </c>
      <c r="B8" s="316">
        <f>IF('Marks Entry'!B9="","",'Marks Entry'!B9)</f>
        <v>903</v>
      </c>
      <c r="C8" s="317">
        <f>IF('Marks Entry'!C9="","",'Marks Entry'!C9)</f>
        <v>457</v>
      </c>
      <c r="D8" s="318">
        <f>IF('Marks Entry'!D9="","",'Marks Entry'!D9)</f>
        <v>38204</v>
      </c>
      <c r="E8" s="319" t="str">
        <f>IF('Marks Entry'!E9="","",'Marks Entry'!E9)</f>
        <v>ARUN DEWASI</v>
      </c>
      <c r="F8" s="319" t="str">
        <f>IF('Marks Entry'!F9="","",'Marks Entry'!F9)</f>
        <v>SUJA RAM</v>
      </c>
      <c r="G8" s="319" t="str">
        <f>IF('Marks Entry'!G9="","",'Marks Entry'!G9)</f>
        <v>KANIYA DEVI</v>
      </c>
      <c r="H8" s="302" t="str">
        <f>IF('Marks Entry'!H9="","",'Marks Entry'!H9)</f>
        <v>SBC</v>
      </c>
      <c r="I8" s="302" t="str">
        <f>IF('Marks Entry'!I9="","",'Marks Entry'!I9)</f>
        <v>M</v>
      </c>
      <c r="J8" s="302">
        <f>IF('Marks Entry'!J9="","",'Marks Entry'!J9)</f>
        <v>9</v>
      </c>
      <c r="K8" s="302">
        <f>IF('Marks Entry'!K9="","",'Marks Entry'!K9)</f>
        <v>9</v>
      </c>
      <c r="L8" s="302">
        <f>IF('Marks Entry'!L9="","",'Marks Entry'!L9)</f>
        <v>10</v>
      </c>
      <c r="M8" s="303">
        <f t="shared" si="29"/>
        <v>28</v>
      </c>
      <c r="N8" s="320">
        <f t="shared" si="30"/>
        <v>19</v>
      </c>
      <c r="O8" s="302">
        <f>IF('Marks Entry'!M9="","",'Marks Entry'!M9)</f>
        <v>63</v>
      </c>
      <c r="P8" s="320">
        <f t="shared" si="31"/>
        <v>45</v>
      </c>
      <c r="Q8" s="317">
        <f>IF('Marks Entry'!N9="","",'Marks Entry'!N9)</f>
        <v>30</v>
      </c>
      <c r="R8" s="321">
        <f t="shared" si="32"/>
        <v>94</v>
      </c>
      <c r="S8" s="307">
        <f t="shared" si="33"/>
        <v>0</v>
      </c>
      <c r="T8" s="307">
        <f t="shared" si="2"/>
        <v>0</v>
      </c>
      <c r="U8" s="308">
        <f t="shared" si="34"/>
        <v>100</v>
      </c>
      <c r="V8" s="307" t="str">
        <f t="shared" si="35"/>
        <v/>
      </c>
      <c r="W8" s="307" t="str">
        <f t="shared" si="36"/>
        <v>P</v>
      </c>
      <c r="X8" s="307" t="str">
        <f t="shared" si="37"/>
        <v>D</v>
      </c>
      <c r="Y8" s="302">
        <f>IF('Marks Entry'!O9="","",'Marks Entry'!O9)</f>
        <v>9</v>
      </c>
      <c r="Z8" s="302">
        <f>IF('Marks Entry'!P9="","",'Marks Entry'!P9)</f>
        <v>9</v>
      </c>
      <c r="AA8" s="302">
        <f>IF('Marks Entry'!Q9="","",'Marks Entry'!Q9)</f>
        <v>10</v>
      </c>
      <c r="AB8" s="303">
        <f t="shared" si="38"/>
        <v>28</v>
      </c>
      <c r="AC8" s="320">
        <f t="shared" si="39"/>
        <v>19</v>
      </c>
      <c r="AD8" s="302">
        <f>IF('Marks Entry'!R9="","",'Marks Entry'!R9)</f>
        <v>49</v>
      </c>
      <c r="AE8" s="320">
        <f t="shared" si="40"/>
        <v>35</v>
      </c>
      <c r="AF8" s="317">
        <f>IF('Marks Entry'!S9="","",'Marks Entry'!S9)</f>
        <v>27</v>
      </c>
      <c r="AG8" s="321">
        <f t="shared" si="41"/>
        <v>81</v>
      </c>
      <c r="AH8" s="307">
        <f t="shared" si="42"/>
        <v>0</v>
      </c>
      <c r="AI8" s="307">
        <f t="shared" si="6"/>
        <v>0</v>
      </c>
      <c r="AJ8" s="308">
        <f t="shared" si="43"/>
        <v>100</v>
      </c>
      <c r="AK8" s="307" t="str">
        <f t="shared" si="44"/>
        <v/>
      </c>
      <c r="AL8" s="307" t="str">
        <f t="shared" si="45"/>
        <v>P</v>
      </c>
      <c r="AM8" s="307" t="str">
        <f t="shared" si="46"/>
        <v>D</v>
      </c>
      <c r="AN8" s="302">
        <f>IF('Marks Entry'!T9="","",'Marks Entry'!T9)</f>
        <v>9</v>
      </c>
      <c r="AO8" s="302">
        <f>IF('Marks Entry'!U9="","",'Marks Entry'!U9)</f>
        <v>9</v>
      </c>
      <c r="AP8" s="302">
        <f>IF('Marks Entry'!V9="","",'Marks Entry'!V9)</f>
        <v>10</v>
      </c>
      <c r="AQ8" s="303">
        <f t="shared" si="47"/>
        <v>28</v>
      </c>
      <c r="AR8" s="320">
        <f t="shared" si="48"/>
        <v>19</v>
      </c>
      <c r="AS8" s="302">
        <f>IF('Marks Entry'!W9="","",'Marks Entry'!W9)</f>
        <v>45</v>
      </c>
      <c r="AT8" s="320">
        <f t="shared" si="49"/>
        <v>33</v>
      </c>
      <c r="AU8" s="317">
        <f>IF('Marks Entry'!X9="","",'Marks Entry'!X9)</f>
        <v>30</v>
      </c>
      <c r="AV8" s="321">
        <f t="shared" si="50"/>
        <v>82</v>
      </c>
      <c r="AW8" s="307">
        <f t="shared" si="51"/>
        <v>0</v>
      </c>
      <c r="AX8" s="307">
        <f t="shared" si="10"/>
        <v>0</v>
      </c>
      <c r="AY8" s="308">
        <f t="shared" si="52"/>
        <v>100</v>
      </c>
      <c r="AZ8" s="307" t="str">
        <f t="shared" si="53"/>
        <v/>
      </c>
      <c r="BA8" s="307" t="str">
        <f t="shared" si="54"/>
        <v>P</v>
      </c>
      <c r="BB8" s="307" t="str">
        <f t="shared" si="55"/>
        <v>D</v>
      </c>
      <c r="BC8" s="302">
        <f>IF('Marks Entry'!Y9="","",'Marks Entry'!Y9)</f>
        <v>9</v>
      </c>
      <c r="BD8" s="302">
        <f>IF('Marks Entry'!Z9="","",'Marks Entry'!Z9)</f>
        <v>9</v>
      </c>
      <c r="BE8" s="302">
        <f>IF('Marks Entry'!AA9="","",'Marks Entry'!AA9)</f>
        <v>10</v>
      </c>
      <c r="BF8" s="303">
        <f t="shared" si="56"/>
        <v>28</v>
      </c>
      <c r="BG8" s="320">
        <f t="shared" si="57"/>
        <v>19</v>
      </c>
      <c r="BH8" s="302">
        <f>IF('Marks Entry'!AB9="","",'Marks Entry'!AB9)</f>
        <v>54</v>
      </c>
      <c r="BI8" s="320">
        <f t="shared" si="58"/>
        <v>39</v>
      </c>
      <c r="BJ8" s="317">
        <f>IF('Marks Entry'!AC9="","",'Marks Entry'!AC9)</f>
        <v>20</v>
      </c>
      <c r="BK8" s="321">
        <f t="shared" si="59"/>
        <v>78</v>
      </c>
      <c r="BL8" s="307">
        <f t="shared" si="60"/>
        <v>0</v>
      </c>
      <c r="BM8" s="307">
        <f t="shared" si="13"/>
        <v>0</v>
      </c>
      <c r="BN8" s="308">
        <f t="shared" si="61"/>
        <v>100</v>
      </c>
      <c r="BO8" s="307" t="str">
        <f t="shared" si="62"/>
        <v/>
      </c>
      <c r="BP8" s="307" t="str">
        <f t="shared" si="63"/>
        <v>P</v>
      </c>
      <c r="BQ8" s="307" t="str">
        <f t="shared" si="64"/>
        <v>D</v>
      </c>
      <c r="BR8" s="302">
        <f>IF('Marks Entry'!AD9="","",'Marks Entry'!AD9)</f>
        <v>9</v>
      </c>
      <c r="BS8" s="302">
        <f>IF('Marks Entry'!AE9="","",'Marks Entry'!AE9)</f>
        <v>9</v>
      </c>
      <c r="BT8" s="302">
        <f>IF('Marks Entry'!AF9="","",'Marks Entry'!AF9)</f>
        <v>10</v>
      </c>
      <c r="BU8" s="303">
        <f t="shared" si="65"/>
        <v>28</v>
      </c>
      <c r="BV8" s="320">
        <f t="shared" si="66"/>
        <v>19</v>
      </c>
      <c r="BW8" s="302">
        <f>IF('Marks Entry'!AG9="","",'Marks Entry'!AG9)</f>
        <v>54</v>
      </c>
      <c r="BX8" s="320">
        <f t="shared" si="67"/>
        <v>39</v>
      </c>
      <c r="BY8" s="317">
        <f>IF('Marks Entry'!AH9="","",'Marks Entry'!AH9)</f>
        <v>16</v>
      </c>
      <c r="BZ8" s="321">
        <f t="shared" si="68"/>
        <v>74</v>
      </c>
      <c r="CA8" s="307">
        <f t="shared" si="69"/>
        <v>0</v>
      </c>
      <c r="CB8" s="307">
        <f t="shared" si="16"/>
        <v>0</v>
      </c>
      <c r="CC8" s="308">
        <f t="shared" si="70"/>
        <v>100</v>
      </c>
      <c r="CD8" s="307" t="str">
        <f t="shared" si="71"/>
        <v/>
      </c>
      <c r="CE8" s="307" t="str">
        <f t="shared" si="72"/>
        <v>P</v>
      </c>
      <c r="CF8" s="307" t="str">
        <f t="shared" si="73"/>
        <v>I</v>
      </c>
      <c r="CG8" s="302">
        <f>IF('Marks Entry'!AI9="","",'Marks Entry'!AI9)</f>
        <v>9</v>
      </c>
      <c r="CH8" s="302">
        <f>IF('Marks Entry'!AJ9="","",'Marks Entry'!AJ9)</f>
        <v>9</v>
      </c>
      <c r="CI8" s="302">
        <f>IF('Marks Entry'!AK9="","",'Marks Entry'!AK9)</f>
        <v>10</v>
      </c>
      <c r="CJ8" s="303">
        <f t="shared" si="74"/>
        <v>28</v>
      </c>
      <c r="CK8" s="320">
        <f t="shared" si="75"/>
        <v>19</v>
      </c>
      <c r="CL8" s="302">
        <f>IF('Marks Entry'!AL9="","",'Marks Entry'!AL9)</f>
        <v>54</v>
      </c>
      <c r="CM8" s="320">
        <f t="shared" si="76"/>
        <v>39</v>
      </c>
      <c r="CN8" s="317">
        <f>IF('Marks Entry'!AM9="","",'Marks Entry'!AM9)</f>
        <v>30</v>
      </c>
      <c r="CO8" s="321">
        <f t="shared" si="77"/>
        <v>88</v>
      </c>
      <c r="CP8" s="307">
        <f t="shared" si="78"/>
        <v>0</v>
      </c>
      <c r="CQ8" s="307">
        <f t="shared" si="19"/>
        <v>0</v>
      </c>
      <c r="CR8" s="308">
        <f t="shared" si="79"/>
        <v>100</v>
      </c>
      <c r="CS8" s="307" t="str">
        <f t="shared" si="80"/>
        <v/>
      </c>
      <c r="CT8" s="307" t="str">
        <f t="shared" si="81"/>
        <v>P</v>
      </c>
      <c r="CU8" s="307" t="str">
        <f t="shared" si="82"/>
        <v>D</v>
      </c>
      <c r="CV8" s="307">
        <f t="shared" si="21"/>
        <v>0</v>
      </c>
      <c r="CW8" s="322" t="str">
        <f t="shared" si="83"/>
        <v>D</v>
      </c>
      <c r="CX8" s="322" t="str">
        <f t="shared" si="84"/>
        <v>D</v>
      </c>
      <c r="CY8" s="322" t="str">
        <f t="shared" si="85"/>
        <v>D</v>
      </c>
      <c r="CZ8" s="322" t="str">
        <f t="shared" si="86"/>
        <v>D</v>
      </c>
      <c r="DA8" s="322" t="str">
        <f t="shared" si="87"/>
        <v>I</v>
      </c>
      <c r="DB8" s="322" t="str">
        <f t="shared" si="88"/>
        <v>D</v>
      </c>
      <c r="DC8" s="310">
        <f t="shared" ref="DC8:DC71" si="117">COUNTIF(CW8:DB8,"F")+COUNTIF(CW8:DB8,"AB")</f>
        <v>0</v>
      </c>
      <c r="DD8" s="310">
        <f t="shared" ref="DD8:DD71" si="118">COUNTIF(CW8:DB8,"S")</f>
        <v>0</v>
      </c>
      <c r="DE8" s="310">
        <f t="shared" ref="DE8:DE71" si="119">COUNTIF(CW8:DB8,"G1")</f>
        <v>0</v>
      </c>
      <c r="DF8" s="310">
        <f t="shared" ref="DF8:DF71" si="120">COUNTIF(CW8:DB8,"G2")</f>
        <v>0</v>
      </c>
      <c r="DG8" s="310">
        <f t="shared" ref="DG8:DG71" si="121">COUNTIF(CW8:DB8,"RE")+COUNTIF(CW8:DB8,"REP")</f>
        <v>0</v>
      </c>
      <c r="DH8" s="323" t="str">
        <f t="shared" si="89"/>
        <v>PASS</v>
      </c>
      <c r="DI8" s="20" t="str">
        <f>IF('Marks Entry'!AN9="","",'Marks Entry'!AN9)</f>
        <v>B</v>
      </c>
      <c r="DJ8" s="20" t="str">
        <f>IF('Marks Entry'!AO9="","",'Marks Entry'!AO9)</f>
        <v>C</v>
      </c>
      <c r="DK8" s="20" t="str">
        <f>IF('Marks Entry'!AP9="","",'Marks Entry'!AP9)</f>
        <v>D</v>
      </c>
      <c r="DL8" s="20" t="str">
        <f>IF('Marks Entry'!AQ9="","",'Marks Entry'!AQ9)</f>
        <v>E</v>
      </c>
      <c r="DM8" s="302" t="str">
        <f t="shared" si="90"/>
        <v>D</v>
      </c>
      <c r="DN8" s="302" t="str">
        <f t="shared" si="91"/>
        <v/>
      </c>
      <c r="DO8" s="324" t="str">
        <f t="shared" si="92"/>
        <v/>
      </c>
      <c r="DP8" s="302" t="str">
        <f t="shared" si="93"/>
        <v>D</v>
      </c>
      <c r="DQ8" s="325" t="str">
        <f t="shared" si="94"/>
        <v/>
      </c>
      <c r="DR8" s="324" t="str">
        <f t="shared" si="95"/>
        <v/>
      </c>
      <c r="DS8" s="302" t="str">
        <f t="shared" si="96"/>
        <v>D</v>
      </c>
      <c r="DT8" s="325" t="str">
        <f t="shared" si="97"/>
        <v/>
      </c>
      <c r="DU8" s="324" t="str">
        <f t="shared" si="98"/>
        <v/>
      </c>
      <c r="DV8" s="302" t="str">
        <f t="shared" si="99"/>
        <v>D</v>
      </c>
      <c r="DW8" s="325" t="str">
        <f t="shared" si="100"/>
        <v/>
      </c>
      <c r="DX8" s="324" t="str">
        <f t="shared" si="101"/>
        <v/>
      </c>
      <c r="DY8" s="302" t="str">
        <f t="shared" si="102"/>
        <v>I</v>
      </c>
      <c r="DZ8" s="325" t="str">
        <f t="shared" si="103"/>
        <v/>
      </c>
      <c r="EA8" s="324" t="str">
        <f t="shared" si="104"/>
        <v/>
      </c>
      <c r="EB8" s="302" t="str">
        <f t="shared" si="105"/>
        <v>D</v>
      </c>
      <c r="EC8" s="325" t="str">
        <f t="shared" si="106"/>
        <v/>
      </c>
      <c r="ED8" s="324" t="str">
        <f t="shared" si="27"/>
        <v/>
      </c>
      <c r="EE8" s="313" t="str">
        <f t="shared" si="107"/>
        <v xml:space="preserve">      </v>
      </c>
      <c r="EF8" s="313" t="str">
        <f t="shared" si="108"/>
        <v xml:space="preserve">      </v>
      </c>
      <c r="EG8" s="313" t="str">
        <f t="shared" si="109"/>
        <v xml:space="preserve">      </v>
      </c>
      <c r="EH8" s="313" t="str">
        <f t="shared" si="110"/>
        <v xml:space="preserve">HINDI ENGLISH SANSKRIT SCIENCE  MATHS </v>
      </c>
      <c r="EI8" s="313" t="str">
        <f t="shared" si="111"/>
        <v>PASS</v>
      </c>
      <c r="EJ8" s="326">
        <f t="shared" si="112"/>
        <v>497</v>
      </c>
      <c r="EK8" s="327">
        <f t="shared" si="113"/>
        <v>82.833333333333329</v>
      </c>
      <c r="EL8" s="328" t="str">
        <f t="shared" si="114"/>
        <v>I</v>
      </c>
      <c r="EM8" s="329">
        <f t="shared" si="115"/>
        <v>82.833333333333329</v>
      </c>
      <c r="EN8" s="330">
        <f t="shared" si="28"/>
        <v>1.0000000000000011</v>
      </c>
      <c r="EO8" s="20" t="str">
        <f t="shared" si="116"/>
        <v/>
      </c>
    </row>
    <row r="9" spans="1:145" s="132" customFormat="1" ht="15.65" customHeight="1">
      <c r="A9" s="315">
        <v>4</v>
      </c>
      <c r="B9" s="316">
        <f>IF('Marks Entry'!B10="","",'Marks Entry'!B10)</f>
        <v>904</v>
      </c>
      <c r="C9" s="317">
        <f>IF('Marks Entry'!C10="","",'Marks Entry'!C10)</f>
        <v>234</v>
      </c>
      <c r="D9" s="318">
        <f>IF('Marks Entry'!D10="","",'Marks Entry'!D10)</f>
        <v>38115</v>
      </c>
      <c r="E9" s="319" t="str">
        <f>IF('Marks Entry'!E10="","",'Marks Entry'!E10)</f>
        <v>BHAVANI SINGH</v>
      </c>
      <c r="F9" s="319" t="str">
        <f>IF('Marks Entry'!F10="","",'Marks Entry'!F10)</f>
        <v>HADMAT SINGH</v>
      </c>
      <c r="G9" s="319" t="str">
        <f>IF('Marks Entry'!G10="","",'Marks Entry'!G10)</f>
        <v>KISHOR KANWAR</v>
      </c>
      <c r="H9" s="302" t="str">
        <f>IF('Marks Entry'!H10="","",'Marks Entry'!H10)</f>
        <v>GEN</v>
      </c>
      <c r="I9" s="302" t="str">
        <f>IF('Marks Entry'!I10="","",'Marks Entry'!I10)</f>
        <v>M</v>
      </c>
      <c r="J9" s="302">
        <f>IF('Marks Entry'!J10="","",'Marks Entry'!J10)</f>
        <v>5</v>
      </c>
      <c r="K9" s="302">
        <f>IF('Marks Entry'!K10="","",'Marks Entry'!K10)</f>
        <v>7</v>
      </c>
      <c r="L9" s="302">
        <f>IF('Marks Entry'!L10="","",'Marks Entry'!L10)</f>
        <v>8</v>
      </c>
      <c r="M9" s="303">
        <f t="shared" si="29"/>
        <v>20</v>
      </c>
      <c r="N9" s="320">
        <f t="shared" si="30"/>
        <v>14</v>
      </c>
      <c r="O9" s="302">
        <f>IF('Marks Entry'!M10="","",'Marks Entry'!M10)</f>
        <v>56</v>
      </c>
      <c r="P9" s="320">
        <f t="shared" si="31"/>
        <v>40</v>
      </c>
      <c r="Q9" s="317">
        <f>IF('Marks Entry'!N10="","",'Marks Entry'!N10)</f>
        <v>19</v>
      </c>
      <c r="R9" s="321">
        <f t="shared" si="32"/>
        <v>73</v>
      </c>
      <c r="S9" s="307">
        <f t="shared" si="33"/>
        <v>0</v>
      </c>
      <c r="T9" s="307">
        <f t="shared" si="2"/>
        <v>0</v>
      </c>
      <c r="U9" s="308">
        <f t="shared" si="34"/>
        <v>100</v>
      </c>
      <c r="V9" s="307" t="str">
        <f t="shared" si="35"/>
        <v/>
      </c>
      <c r="W9" s="307" t="str">
        <f t="shared" si="36"/>
        <v>P</v>
      </c>
      <c r="X9" s="307" t="str">
        <f t="shared" si="37"/>
        <v>I</v>
      </c>
      <c r="Y9" s="302">
        <f>IF('Marks Entry'!O10="","",'Marks Entry'!O10)</f>
        <v>5</v>
      </c>
      <c r="Z9" s="302">
        <f>IF('Marks Entry'!P10="","",'Marks Entry'!P10)</f>
        <v>7</v>
      </c>
      <c r="AA9" s="302">
        <f>IF('Marks Entry'!Q10="","",'Marks Entry'!Q10)</f>
        <v>8</v>
      </c>
      <c r="AB9" s="303">
        <f t="shared" si="38"/>
        <v>20</v>
      </c>
      <c r="AC9" s="320">
        <f t="shared" si="39"/>
        <v>14</v>
      </c>
      <c r="AD9" s="302">
        <f>IF('Marks Entry'!R10="","",'Marks Entry'!R10)</f>
        <v>32</v>
      </c>
      <c r="AE9" s="320">
        <f t="shared" si="40"/>
        <v>23</v>
      </c>
      <c r="AF9" s="317">
        <f>IF('Marks Entry'!S10="","",'Marks Entry'!S10)</f>
        <v>19</v>
      </c>
      <c r="AG9" s="321">
        <f t="shared" si="41"/>
        <v>56</v>
      </c>
      <c r="AH9" s="307">
        <f t="shared" si="42"/>
        <v>0</v>
      </c>
      <c r="AI9" s="307">
        <f t="shared" si="6"/>
        <v>0</v>
      </c>
      <c r="AJ9" s="308">
        <f t="shared" si="43"/>
        <v>100</v>
      </c>
      <c r="AK9" s="307" t="str">
        <f t="shared" si="44"/>
        <v/>
      </c>
      <c r="AL9" s="307" t="str">
        <f t="shared" si="45"/>
        <v>P</v>
      </c>
      <c r="AM9" s="307" t="str">
        <f t="shared" si="46"/>
        <v>II</v>
      </c>
      <c r="AN9" s="302">
        <f>IF('Marks Entry'!T10="","",'Marks Entry'!T10)</f>
        <v>5</v>
      </c>
      <c r="AO9" s="302">
        <f>IF('Marks Entry'!U10="","",'Marks Entry'!U10)</f>
        <v>7</v>
      </c>
      <c r="AP9" s="302">
        <f>IF('Marks Entry'!V10="","",'Marks Entry'!V10)</f>
        <v>8</v>
      </c>
      <c r="AQ9" s="303">
        <f t="shared" si="47"/>
        <v>20</v>
      </c>
      <c r="AR9" s="320">
        <f t="shared" si="48"/>
        <v>14</v>
      </c>
      <c r="AS9" s="302">
        <f>IF('Marks Entry'!W10="","",'Marks Entry'!W10)</f>
        <v>32</v>
      </c>
      <c r="AT9" s="320">
        <f t="shared" si="49"/>
        <v>23</v>
      </c>
      <c r="AU9" s="317">
        <f>IF('Marks Entry'!X10="","",'Marks Entry'!X10)</f>
        <v>19</v>
      </c>
      <c r="AV9" s="321">
        <f t="shared" si="50"/>
        <v>56</v>
      </c>
      <c r="AW9" s="307">
        <f t="shared" si="51"/>
        <v>0</v>
      </c>
      <c r="AX9" s="307">
        <f t="shared" si="10"/>
        <v>0</v>
      </c>
      <c r="AY9" s="308">
        <f t="shared" si="52"/>
        <v>100</v>
      </c>
      <c r="AZ9" s="307" t="str">
        <f t="shared" si="53"/>
        <v/>
      </c>
      <c r="BA9" s="307" t="str">
        <f t="shared" si="54"/>
        <v>P</v>
      </c>
      <c r="BB9" s="307" t="str">
        <f t="shared" si="55"/>
        <v>II</v>
      </c>
      <c r="BC9" s="302">
        <f>IF('Marks Entry'!Y10="","",'Marks Entry'!Y10)</f>
        <v>5</v>
      </c>
      <c r="BD9" s="302">
        <f>IF('Marks Entry'!Z10="","",'Marks Entry'!Z10)</f>
        <v>7</v>
      </c>
      <c r="BE9" s="302">
        <f>IF('Marks Entry'!AA10="","",'Marks Entry'!AA10)</f>
        <v>8</v>
      </c>
      <c r="BF9" s="303">
        <f t="shared" si="56"/>
        <v>20</v>
      </c>
      <c r="BG9" s="320">
        <f t="shared" si="57"/>
        <v>14</v>
      </c>
      <c r="BH9" s="302">
        <f>IF('Marks Entry'!AB10="","",'Marks Entry'!AB10)</f>
        <v>32</v>
      </c>
      <c r="BI9" s="320">
        <f t="shared" si="58"/>
        <v>23</v>
      </c>
      <c r="BJ9" s="317">
        <f>IF('Marks Entry'!AC10="","",'Marks Entry'!AC10)</f>
        <v>19</v>
      </c>
      <c r="BK9" s="321">
        <f t="shared" si="59"/>
        <v>56</v>
      </c>
      <c r="BL9" s="307">
        <f t="shared" si="60"/>
        <v>0</v>
      </c>
      <c r="BM9" s="307">
        <f t="shared" si="13"/>
        <v>0</v>
      </c>
      <c r="BN9" s="308">
        <f t="shared" si="61"/>
        <v>100</v>
      </c>
      <c r="BO9" s="307" t="str">
        <f t="shared" si="62"/>
        <v/>
      </c>
      <c r="BP9" s="307" t="str">
        <f t="shared" si="63"/>
        <v>P</v>
      </c>
      <c r="BQ9" s="307" t="str">
        <f t="shared" si="64"/>
        <v>II</v>
      </c>
      <c r="BR9" s="302">
        <f>IF('Marks Entry'!AD10="","",'Marks Entry'!AD10)</f>
        <v>5</v>
      </c>
      <c r="BS9" s="302">
        <f>IF('Marks Entry'!AE10="","",'Marks Entry'!AE10)</f>
        <v>7</v>
      </c>
      <c r="BT9" s="302">
        <f>IF('Marks Entry'!AF10="","",'Marks Entry'!AF10)</f>
        <v>8</v>
      </c>
      <c r="BU9" s="303">
        <f t="shared" si="65"/>
        <v>20</v>
      </c>
      <c r="BV9" s="320">
        <f t="shared" si="66"/>
        <v>14</v>
      </c>
      <c r="BW9" s="302">
        <f>IF('Marks Entry'!AG10="","",'Marks Entry'!AG10)</f>
        <v>32</v>
      </c>
      <c r="BX9" s="320">
        <f t="shared" si="67"/>
        <v>23</v>
      </c>
      <c r="BY9" s="317">
        <f>IF('Marks Entry'!AH10="","",'Marks Entry'!AH10)</f>
        <v>19</v>
      </c>
      <c r="BZ9" s="321">
        <f t="shared" si="68"/>
        <v>56</v>
      </c>
      <c r="CA9" s="307">
        <f t="shared" si="69"/>
        <v>0</v>
      </c>
      <c r="CB9" s="307">
        <f t="shared" si="16"/>
        <v>0</v>
      </c>
      <c r="CC9" s="308">
        <f t="shared" si="70"/>
        <v>100</v>
      </c>
      <c r="CD9" s="307" t="str">
        <f t="shared" si="71"/>
        <v/>
      </c>
      <c r="CE9" s="307" t="str">
        <f t="shared" si="72"/>
        <v>P</v>
      </c>
      <c r="CF9" s="307" t="str">
        <f t="shared" si="73"/>
        <v>II</v>
      </c>
      <c r="CG9" s="302">
        <f>IF('Marks Entry'!AI10="","",'Marks Entry'!AI10)</f>
        <v>5</v>
      </c>
      <c r="CH9" s="302">
        <f>IF('Marks Entry'!AJ10="","",'Marks Entry'!AJ10)</f>
        <v>7</v>
      </c>
      <c r="CI9" s="302">
        <f>IF('Marks Entry'!AK10="","",'Marks Entry'!AK10)</f>
        <v>8</v>
      </c>
      <c r="CJ9" s="303">
        <f t="shared" si="74"/>
        <v>20</v>
      </c>
      <c r="CK9" s="320">
        <f t="shared" si="75"/>
        <v>14</v>
      </c>
      <c r="CL9" s="302">
        <f>IF('Marks Entry'!AL10="","",'Marks Entry'!AL10)</f>
        <v>32</v>
      </c>
      <c r="CM9" s="320">
        <f t="shared" si="76"/>
        <v>23</v>
      </c>
      <c r="CN9" s="317">
        <f>IF('Marks Entry'!AM10="","",'Marks Entry'!AM10)</f>
        <v>19</v>
      </c>
      <c r="CO9" s="321">
        <f t="shared" si="77"/>
        <v>56</v>
      </c>
      <c r="CP9" s="307">
        <f t="shared" si="78"/>
        <v>0</v>
      </c>
      <c r="CQ9" s="307">
        <f t="shared" si="19"/>
        <v>0</v>
      </c>
      <c r="CR9" s="308">
        <f t="shared" si="79"/>
        <v>100</v>
      </c>
      <c r="CS9" s="307" t="str">
        <f t="shared" si="80"/>
        <v/>
      </c>
      <c r="CT9" s="307" t="str">
        <f t="shared" si="81"/>
        <v>P</v>
      </c>
      <c r="CU9" s="307" t="str">
        <f t="shared" si="82"/>
        <v>II</v>
      </c>
      <c r="CV9" s="307">
        <f t="shared" si="21"/>
        <v>0</v>
      </c>
      <c r="CW9" s="322" t="str">
        <f t="shared" si="83"/>
        <v>I</v>
      </c>
      <c r="CX9" s="322" t="str">
        <f t="shared" si="84"/>
        <v>II</v>
      </c>
      <c r="CY9" s="322" t="str">
        <f t="shared" si="85"/>
        <v>II</v>
      </c>
      <c r="CZ9" s="322" t="str">
        <f t="shared" si="86"/>
        <v>II</v>
      </c>
      <c r="DA9" s="322" t="str">
        <f t="shared" si="87"/>
        <v>II</v>
      </c>
      <c r="DB9" s="322" t="str">
        <f t="shared" si="88"/>
        <v>II</v>
      </c>
      <c r="DC9" s="310">
        <f t="shared" si="117"/>
        <v>0</v>
      </c>
      <c r="DD9" s="310">
        <f t="shared" si="118"/>
        <v>0</v>
      </c>
      <c r="DE9" s="310">
        <f t="shared" si="119"/>
        <v>0</v>
      </c>
      <c r="DF9" s="310">
        <f t="shared" si="120"/>
        <v>0</v>
      </c>
      <c r="DG9" s="310">
        <f t="shared" si="121"/>
        <v>0</v>
      </c>
      <c r="DH9" s="323" t="str">
        <f t="shared" si="89"/>
        <v>PASS</v>
      </c>
      <c r="DI9" s="20" t="str">
        <f>IF('Marks Entry'!AN10="","",'Marks Entry'!AN10)</f>
        <v>C</v>
      </c>
      <c r="DJ9" s="20" t="str">
        <f>IF('Marks Entry'!AO10="","",'Marks Entry'!AO10)</f>
        <v>D</v>
      </c>
      <c r="DK9" s="20" t="str">
        <f>IF('Marks Entry'!AP10="","",'Marks Entry'!AP10)</f>
        <v>E</v>
      </c>
      <c r="DL9" s="20" t="str">
        <f>IF('Marks Entry'!AQ10="","",'Marks Entry'!AQ10)</f>
        <v>B</v>
      </c>
      <c r="DM9" s="302" t="str">
        <f t="shared" si="90"/>
        <v>I</v>
      </c>
      <c r="DN9" s="302" t="str">
        <f t="shared" si="91"/>
        <v/>
      </c>
      <c r="DO9" s="324" t="str">
        <f t="shared" si="92"/>
        <v/>
      </c>
      <c r="DP9" s="302" t="str">
        <f t="shared" si="93"/>
        <v>II</v>
      </c>
      <c r="DQ9" s="325" t="str">
        <f t="shared" si="94"/>
        <v/>
      </c>
      <c r="DR9" s="324" t="str">
        <f t="shared" si="95"/>
        <v/>
      </c>
      <c r="DS9" s="302" t="str">
        <f t="shared" si="96"/>
        <v>II</v>
      </c>
      <c r="DT9" s="325" t="str">
        <f t="shared" si="97"/>
        <v/>
      </c>
      <c r="DU9" s="324" t="str">
        <f t="shared" si="98"/>
        <v/>
      </c>
      <c r="DV9" s="302" t="str">
        <f t="shared" si="99"/>
        <v>II</v>
      </c>
      <c r="DW9" s="325" t="str">
        <f t="shared" si="100"/>
        <v/>
      </c>
      <c r="DX9" s="324" t="str">
        <f t="shared" si="101"/>
        <v/>
      </c>
      <c r="DY9" s="302" t="str">
        <f t="shared" si="102"/>
        <v>II</v>
      </c>
      <c r="DZ9" s="325" t="str">
        <f t="shared" si="103"/>
        <v/>
      </c>
      <c r="EA9" s="324" t="str">
        <f t="shared" si="104"/>
        <v/>
      </c>
      <c r="EB9" s="302" t="str">
        <f t="shared" si="105"/>
        <v>II</v>
      </c>
      <c r="EC9" s="325" t="str">
        <f t="shared" si="106"/>
        <v/>
      </c>
      <c r="ED9" s="324" t="str">
        <f t="shared" si="27"/>
        <v/>
      </c>
      <c r="EE9" s="313" t="str">
        <f t="shared" si="107"/>
        <v xml:space="preserve">      </v>
      </c>
      <c r="EF9" s="313" t="str">
        <f t="shared" si="108"/>
        <v xml:space="preserve">      </v>
      </c>
      <c r="EG9" s="313" t="str">
        <f t="shared" si="109"/>
        <v xml:space="preserve">      </v>
      </c>
      <c r="EH9" s="313" t="str">
        <f t="shared" si="110"/>
        <v xml:space="preserve">      </v>
      </c>
      <c r="EI9" s="313" t="str">
        <f t="shared" si="111"/>
        <v>PASS</v>
      </c>
      <c r="EJ9" s="326">
        <f t="shared" si="112"/>
        <v>353</v>
      </c>
      <c r="EK9" s="327">
        <f t="shared" si="113"/>
        <v>58.833333333333336</v>
      </c>
      <c r="EL9" s="328" t="str">
        <f t="shared" si="114"/>
        <v>II</v>
      </c>
      <c r="EM9" s="329">
        <f t="shared" si="115"/>
        <v>58.833333333333336</v>
      </c>
      <c r="EN9" s="330">
        <f t="shared" si="28"/>
        <v>4.0000000000000027</v>
      </c>
      <c r="EO9" s="20" t="str">
        <f t="shared" si="116"/>
        <v/>
      </c>
    </row>
    <row r="10" spans="1:145" s="132" customFormat="1" ht="15.65" customHeight="1">
      <c r="A10" s="315">
        <v>5</v>
      </c>
      <c r="B10" s="316">
        <f>IF('Marks Entry'!B11="","",'Marks Entry'!B11)</f>
        <v>905</v>
      </c>
      <c r="C10" s="317">
        <f>IF('Marks Entry'!C11="","",'Marks Entry'!C11)</f>
        <v>356</v>
      </c>
      <c r="D10" s="318">
        <f>IF('Marks Entry'!D11="","",'Marks Entry'!D11)</f>
        <v>37705</v>
      </c>
      <c r="E10" s="319" t="str">
        <f>IF('Marks Entry'!E11="","",'Marks Entry'!E11)</f>
        <v>BHAWANA KANWAR</v>
      </c>
      <c r="F10" s="319" t="str">
        <f>IF('Marks Entry'!F11="","",'Marks Entry'!F11)</f>
        <v>DALPAT SINGH</v>
      </c>
      <c r="G10" s="319" t="str">
        <f>IF('Marks Entry'!G11="","",'Marks Entry'!G11)</f>
        <v>SHYAM KANWAR</v>
      </c>
      <c r="H10" s="302" t="str">
        <f>IF('Marks Entry'!H11="","",'Marks Entry'!H11)</f>
        <v>GEN</v>
      </c>
      <c r="I10" s="302" t="str">
        <f>IF('Marks Entry'!I11="","",'Marks Entry'!I11)</f>
        <v>F</v>
      </c>
      <c r="J10" s="302">
        <f>IF('Marks Entry'!J11="","",'Marks Entry'!J11)</f>
        <v>7</v>
      </c>
      <c r="K10" s="302">
        <f>IF('Marks Entry'!K11="","",'Marks Entry'!K11)</f>
        <v>9</v>
      </c>
      <c r="L10" s="302">
        <f>IF('Marks Entry'!L11="","",'Marks Entry'!L11)</f>
        <v>10</v>
      </c>
      <c r="M10" s="303">
        <f t="shared" si="29"/>
        <v>26</v>
      </c>
      <c r="N10" s="320">
        <f t="shared" si="30"/>
        <v>18</v>
      </c>
      <c r="O10" s="302">
        <f>IF('Marks Entry'!M11="","",'Marks Entry'!M11)</f>
        <v>36</v>
      </c>
      <c r="P10" s="320">
        <f t="shared" si="31"/>
        <v>26</v>
      </c>
      <c r="Q10" s="317" t="str">
        <f>IF('Marks Entry'!N11="","",'Marks Entry'!N11)</f>
        <v/>
      </c>
      <c r="R10" s="321">
        <f t="shared" si="32"/>
        <v>44</v>
      </c>
      <c r="S10" s="307">
        <f t="shared" si="33"/>
        <v>0</v>
      </c>
      <c r="T10" s="307">
        <f t="shared" si="2"/>
        <v>0</v>
      </c>
      <c r="U10" s="308">
        <f t="shared" si="34"/>
        <v>100</v>
      </c>
      <c r="V10" s="307" t="str">
        <f t="shared" si="35"/>
        <v/>
      </c>
      <c r="W10" s="307" t="str">
        <f t="shared" si="36"/>
        <v/>
      </c>
      <c r="X10" s="307" t="str">
        <f t="shared" si="37"/>
        <v/>
      </c>
      <c r="Y10" s="302">
        <f>IF('Marks Entry'!O11="","",'Marks Entry'!O11)</f>
        <v>7</v>
      </c>
      <c r="Z10" s="302">
        <f>IF('Marks Entry'!P11="","",'Marks Entry'!P11)</f>
        <v>9</v>
      </c>
      <c r="AA10" s="302">
        <f>IF('Marks Entry'!Q11="","",'Marks Entry'!Q11)</f>
        <v>10</v>
      </c>
      <c r="AB10" s="303">
        <f t="shared" si="38"/>
        <v>26</v>
      </c>
      <c r="AC10" s="320">
        <f t="shared" si="39"/>
        <v>18</v>
      </c>
      <c r="AD10" s="302">
        <f>IF('Marks Entry'!R11="","",'Marks Entry'!R11)</f>
        <v>36</v>
      </c>
      <c r="AE10" s="320">
        <f t="shared" si="40"/>
        <v>26</v>
      </c>
      <c r="AF10" s="317">
        <f>IF('Marks Entry'!S11="","",'Marks Entry'!S11)</f>
        <v>30</v>
      </c>
      <c r="AG10" s="321">
        <f t="shared" si="41"/>
        <v>74</v>
      </c>
      <c r="AH10" s="307">
        <f t="shared" si="42"/>
        <v>0</v>
      </c>
      <c r="AI10" s="307">
        <f t="shared" si="6"/>
        <v>0</v>
      </c>
      <c r="AJ10" s="308">
        <f t="shared" si="43"/>
        <v>100</v>
      </c>
      <c r="AK10" s="307" t="str">
        <f t="shared" si="44"/>
        <v/>
      </c>
      <c r="AL10" s="307" t="str">
        <f t="shared" si="45"/>
        <v>P</v>
      </c>
      <c r="AM10" s="307" t="str">
        <f t="shared" si="46"/>
        <v>I</v>
      </c>
      <c r="AN10" s="302">
        <f>IF('Marks Entry'!T11="","",'Marks Entry'!T11)</f>
        <v>7</v>
      </c>
      <c r="AO10" s="302">
        <f>IF('Marks Entry'!U11="","",'Marks Entry'!U11)</f>
        <v>9</v>
      </c>
      <c r="AP10" s="302">
        <f>IF('Marks Entry'!V11="","",'Marks Entry'!V11)</f>
        <v>10</v>
      </c>
      <c r="AQ10" s="303">
        <f t="shared" si="47"/>
        <v>26</v>
      </c>
      <c r="AR10" s="320">
        <f t="shared" si="48"/>
        <v>18</v>
      </c>
      <c r="AS10" s="302">
        <f>IF('Marks Entry'!W11="","",'Marks Entry'!W11)</f>
        <v>36</v>
      </c>
      <c r="AT10" s="320">
        <f t="shared" si="49"/>
        <v>26</v>
      </c>
      <c r="AU10" s="317" t="str">
        <f>IF('Marks Entry'!X11="","",'Marks Entry'!X11)</f>
        <v/>
      </c>
      <c r="AV10" s="321">
        <f t="shared" si="50"/>
        <v>44</v>
      </c>
      <c r="AW10" s="307">
        <f t="shared" si="51"/>
        <v>0</v>
      </c>
      <c r="AX10" s="307">
        <f t="shared" si="10"/>
        <v>0</v>
      </c>
      <c r="AY10" s="308">
        <f t="shared" si="52"/>
        <v>100</v>
      </c>
      <c r="AZ10" s="307" t="str">
        <f t="shared" si="53"/>
        <v/>
      </c>
      <c r="BA10" s="307" t="str">
        <f t="shared" si="54"/>
        <v/>
      </c>
      <c r="BB10" s="307" t="str">
        <f t="shared" si="55"/>
        <v/>
      </c>
      <c r="BC10" s="302">
        <f>IF('Marks Entry'!Y11="","",'Marks Entry'!Y11)</f>
        <v>7</v>
      </c>
      <c r="BD10" s="302">
        <f>IF('Marks Entry'!Z11="","",'Marks Entry'!Z11)</f>
        <v>3</v>
      </c>
      <c r="BE10" s="302">
        <f>IF('Marks Entry'!AA11="","",'Marks Entry'!AA11)</f>
        <v>10</v>
      </c>
      <c r="BF10" s="303">
        <f t="shared" si="56"/>
        <v>20</v>
      </c>
      <c r="BG10" s="320">
        <f t="shared" si="57"/>
        <v>14</v>
      </c>
      <c r="BH10" s="302" t="str">
        <f>IF('Marks Entry'!AB11="","",'Marks Entry'!AB11)</f>
        <v>ab</v>
      </c>
      <c r="BI10" s="320" t="str">
        <f t="shared" si="58"/>
        <v>AB</v>
      </c>
      <c r="BJ10" s="317" t="str">
        <f>IF('Marks Entry'!AC11="","",'Marks Entry'!AC11)</f>
        <v/>
      </c>
      <c r="BK10" s="321">
        <f t="shared" si="59"/>
        <v>14</v>
      </c>
      <c r="BL10" s="307">
        <f t="shared" si="60"/>
        <v>0</v>
      </c>
      <c r="BM10" s="307">
        <f t="shared" si="13"/>
        <v>0</v>
      </c>
      <c r="BN10" s="308">
        <f t="shared" si="61"/>
        <v>100</v>
      </c>
      <c r="BO10" s="307" t="str">
        <f t="shared" si="62"/>
        <v/>
      </c>
      <c r="BP10" s="307" t="str">
        <f t="shared" si="63"/>
        <v/>
      </c>
      <c r="BQ10" s="307" t="str">
        <f t="shared" si="64"/>
        <v/>
      </c>
      <c r="BR10" s="302">
        <f>IF('Marks Entry'!AD11="","",'Marks Entry'!AD11)</f>
        <v>7</v>
      </c>
      <c r="BS10" s="302">
        <f>IF('Marks Entry'!AE11="","",'Marks Entry'!AE11)</f>
        <v>9</v>
      </c>
      <c r="BT10" s="302">
        <f>IF('Marks Entry'!AF11="","",'Marks Entry'!AF11)</f>
        <v>10</v>
      </c>
      <c r="BU10" s="303">
        <f t="shared" si="65"/>
        <v>26</v>
      </c>
      <c r="BV10" s="320">
        <f t="shared" si="66"/>
        <v>18</v>
      </c>
      <c r="BW10" s="302">
        <f>IF('Marks Entry'!AG11="","",'Marks Entry'!AG11)</f>
        <v>36</v>
      </c>
      <c r="BX10" s="320">
        <f t="shared" si="67"/>
        <v>26</v>
      </c>
      <c r="BY10" s="317">
        <f>IF('Marks Entry'!AH11="","",'Marks Entry'!AH11)</f>
        <v>28</v>
      </c>
      <c r="BZ10" s="321">
        <f t="shared" si="68"/>
        <v>72</v>
      </c>
      <c r="CA10" s="307">
        <f t="shared" si="69"/>
        <v>0</v>
      </c>
      <c r="CB10" s="307">
        <f t="shared" si="16"/>
        <v>0</v>
      </c>
      <c r="CC10" s="308">
        <f t="shared" si="70"/>
        <v>100</v>
      </c>
      <c r="CD10" s="307" t="str">
        <f t="shared" si="71"/>
        <v/>
      </c>
      <c r="CE10" s="307" t="str">
        <f t="shared" si="72"/>
        <v>P</v>
      </c>
      <c r="CF10" s="307" t="str">
        <f t="shared" si="73"/>
        <v>I</v>
      </c>
      <c r="CG10" s="302">
        <f>IF('Marks Entry'!AI11="","",'Marks Entry'!AI11)</f>
        <v>7</v>
      </c>
      <c r="CH10" s="302">
        <f>IF('Marks Entry'!AJ11="","",'Marks Entry'!AJ11)</f>
        <v>9</v>
      </c>
      <c r="CI10" s="302">
        <f>IF('Marks Entry'!AK11="","",'Marks Entry'!AK11)</f>
        <v>10</v>
      </c>
      <c r="CJ10" s="303">
        <f t="shared" si="74"/>
        <v>26</v>
      </c>
      <c r="CK10" s="320">
        <f t="shared" si="75"/>
        <v>18</v>
      </c>
      <c r="CL10" s="302">
        <f>IF('Marks Entry'!AL11="","",'Marks Entry'!AL11)</f>
        <v>36</v>
      </c>
      <c r="CM10" s="320">
        <f t="shared" si="76"/>
        <v>26</v>
      </c>
      <c r="CN10" s="317" t="str">
        <f>IF('Marks Entry'!AM11="","",'Marks Entry'!AM11)</f>
        <v/>
      </c>
      <c r="CO10" s="321">
        <f t="shared" si="77"/>
        <v>44</v>
      </c>
      <c r="CP10" s="307">
        <f t="shared" si="78"/>
        <v>0</v>
      </c>
      <c r="CQ10" s="307">
        <f t="shared" si="19"/>
        <v>0</v>
      </c>
      <c r="CR10" s="308">
        <f t="shared" si="79"/>
        <v>100</v>
      </c>
      <c r="CS10" s="307" t="str">
        <f t="shared" si="80"/>
        <v/>
      </c>
      <c r="CT10" s="307" t="str">
        <f t="shared" si="81"/>
        <v/>
      </c>
      <c r="CU10" s="307" t="str">
        <f t="shared" si="82"/>
        <v/>
      </c>
      <c r="CV10" s="307">
        <f t="shared" si="21"/>
        <v>0</v>
      </c>
      <c r="CW10" s="322" t="str">
        <f t="shared" si="83"/>
        <v/>
      </c>
      <c r="CX10" s="322" t="str">
        <f t="shared" si="84"/>
        <v>I</v>
      </c>
      <c r="CY10" s="322" t="str">
        <f t="shared" si="85"/>
        <v/>
      </c>
      <c r="CZ10" s="322" t="str">
        <f t="shared" si="86"/>
        <v/>
      </c>
      <c r="DA10" s="322" t="str">
        <f t="shared" si="87"/>
        <v>I</v>
      </c>
      <c r="DB10" s="322" t="str">
        <f t="shared" si="88"/>
        <v/>
      </c>
      <c r="DC10" s="310">
        <f t="shared" si="117"/>
        <v>0</v>
      </c>
      <c r="DD10" s="310">
        <f t="shared" si="118"/>
        <v>0</v>
      </c>
      <c r="DE10" s="310">
        <f t="shared" si="119"/>
        <v>0</v>
      </c>
      <c r="DF10" s="310">
        <f t="shared" si="120"/>
        <v>0</v>
      </c>
      <c r="DG10" s="310">
        <f t="shared" si="121"/>
        <v>0</v>
      </c>
      <c r="DH10" s="323" t="str">
        <f t="shared" si="89"/>
        <v/>
      </c>
      <c r="DI10" s="20" t="str">
        <f>IF('Marks Entry'!AN11="","",'Marks Entry'!AN11)</f>
        <v/>
      </c>
      <c r="DJ10" s="20" t="str">
        <f>IF('Marks Entry'!AO11="","",'Marks Entry'!AO11)</f>
        <v/>
      </c>
      <c r="DK10" s="20" t="str">
        <f>IF('Marks Entry'!AP11="","",'Marks Entry'!AP11)</f>
        <v/>
      </c>
      <c r="DL10" s="20" t="str">
        <f>IF('Marks Entry'!AQ11="","",'Marks Entry'!AQ11)</f>
        <v/>
      </c>
      <c r="DM10" s="302" t="str">
        <f t="shared" si="90"/>
        <v/>
      </c>
      <c r="DN10" s="302" t="str">
        <f t="shared" si="91"/>
        <v/>
      </c>
      <c r="DO10" s="324" t="str">
        <f t="shared" si="92"/>
        <v/>
      </c>
      <c r="DP10" s="302" t="str">
        <f t="shared" si="93"/>
        <v>I</v>
      </c>
      <c r="DQ10" s="325" t="str">
        <f t="shared" si="94"/>
        <v/>
      </c>
      <c r="DR10" s="324" t="str">
        <f t="shared" si="95"/>
        <v/>
      </c>
      <c r="DS10" s="302" t="str">
        <f t="shared" si="96"/>
        <v/>
      </c>
      <c r="DT10" s="325" t="str">
        <f t="shared" si="97"/>
        <v/>
      </c>
      <c r="DU10" s="324" t="str">
        <f t="shared" si="98"/>
        <v/>
      </c>
      <c r="DV10" s="302" t="str">
        <f t="shared" si="99"/>
        <v/>
      </c>
      <c r="DW10" s="325" t="str">
        <f t="shared" si="100"/>
        <v/>
      </c>
      <c r="DX10" s="324" t="str">
        <f t="shared" si="101"/>
        <v/>
      </c>
      <c r="DY10" s="302" t="str">
        <f t="shared" si="102"/>
        <v>I</v>
      </c>
      <c r="DZ10" s="325" t="str">
        <f t="shared" si="103"/>
        <v/>
      </c>
      <c r="EA10" s="324" t="str">
        <f t="shared" si="104"/>
        <v/>
      </c>
      <c r="EB10" s="302" t="str">
        <f t="shared" si="105"/>
        <v/>
      </c>
      <c r="EC10" s="325" t="str">
        <f t="shared" si="106"/>
        <v/>
      </c>
      <c r="ED10" s="324" t="str">
        <f t="shared" si="27"/>
        <v/>
      </c>
      <c r="EE10" s="313" t="str">
        <f t="shared" si="107"/>
        <v xml:space="preserve">      </v>
      </c>
      <c r="EF10" s="313" t="str">
        <f t="shared" si="108"/>
        <v xml:space="preserve">      </v>
      </c>
      <c r="EG10" s="313" t="str">
        <f t="shared" si="109"/>
        <v xml:space="preserve">      </v>
      </c>
      <c r="EH10" s="313" t="str">
        <f t="shared" si="110"/>
        <v xml:space="preserve">      </v>
      </c>
      <c r="EI10" s="313" t="str">
        <f t="shared" si="111"/>
        <v/>
      </c>
      <c r="EJ10" s="326" t="str">
        <f t="shared" si="112"/>
        <v/>
      </c>
      <c r="EK10" s="327" t="str">
        <f t="shared" si="113"/>
        <v/>
      </c>
      <c r="EL10" s="328" t="str">
        <f t="shared" si="114"/>
        <v/>
      </c>
      <c r="EM10" s="329" t="str">
        <f t="shared" si="115"/>
        <v/>
      </c>
      <c r="EN10" s="330" t="str">
        <f t="shared" si="28"/>
        <v/>
      </c>
      <c r="EO10" s="20" t="str">
        <f t="shared" si="116"/>
        <v/>
      </c>
    </row>
    <row r="11" spans="1:145" s="132" customFormat="1" ht="15.65" customHeight="1">
      <c r="A11" s="315">
        <v>6</v>
      </c>
      <c r="B11" s="316">
        <f>IF('Marks Entry'!B12="","",'Marks Entry'!B12)</f>
        <v>906</v>
      </c>
      <c r="C11" s="317">
        <f>IF('Marks Entry'!C12="","",'Marks Entry'!C12)</f>
        <v>434</v>
      </c>
      <c r="D11" s="318">
        <f>IF('Marks Entry'!D12="","",'Marks Entry'!D12)</f>
        <v>37918</v>
      </c>
      <c r="E11" s="319" t="str">
        <f>IF('Marks Entry'!E12="","",'Marks Entry'!E12)</f>
        <v>DEEPENDRA SINGH</v>
      </c>
      <c r="F11" s="319" t="str">
        <f>IF('Marks Entry'!F12="","",'Marks Entry'!F12)</f>
        <v>RAVAT VSINGH</v>
      </c>
      <c r="G11" s="319" t="str">
        <f>IF('Marks Entry'!G12="","",'Marks Entry'!G12)</f>
        <v>KAILASH KANWAR</v>
      </c>
      <c r="H11" s="302" t="str">
        <f>IF('Marks Entry'!H12="","",'Marks Entry'!H12)</f>
        <v>GEN</v>
      </c>
      <c r="I11" s="302" t="str">
        <f>IF('Marks Entry'!I12="","",'Marks Entry'!I12)</f>
        <v>M</v>
      </c>
      <c r="J11" s="302">
        <f>IF('Marks Entry'!J12="","",'Marks Entry'!J12)</f>
        <v>10</v>
      </c>
      <c r="K11" s="302">
        <f>IF('Marks Entry'!K12="","",'Marks Entry'!K12)</f>
        <v>9</v>
      </c>
      <c r="L11" s="302">
        <f>IF('Marks Entry'!L12="","",'Marks Entry'!L12)</f>
        <v>10</v>
      </c>
      <c r="M11" s="303">
        <f t="shared" si="29"/>
        <v>29</v>
      </c>
      <c r="N11" s="320">
        <f t="shared" si="30"/>
        <v>20</v>
      </c>
      <c r="O11" s="302">
        <f>IF('Marks Entry'!M12="","",'Marks Entry'!M12)</f>
        <v>63</v>
      </c>
      <c r="P11" s="320">
        <f t="shared" si="31"/>
        <v>45</v>
      </c>
      <c r="Q11" s="317">
        <f>IF('Marks Entry'!N12="","",'Marks Entry'!N12)</f>
        <v>29</v>
      </c>
      <c r="R11" s="321">
        <f t="shared" si="32"/>
        <v>94</v>
      </c>
      <c r="S11" s="307">
        <f t="shared" si="33"/>
        <v>0</v>
      </c>
      <c r="T11" s="307">
        <f t="shared" si="2"/>
        <v>0</v>
      </c>
      <c r="U11" s="308">
        <f t="shared" si="34"/>
        <v>100</v>
      </c>
      <c r="V11" s="307" t="str">
        <f t="shared" si="35"/>
        <v/>
      </c>
      <c r="W11" s="307" t="str">
        <f t="shared" si="36"/>
        <v>P</v>
      </c>
      <c r="X11" s="307" t="str">
        <f t="shared" si="37"/>
        <v>D</v>
      </c>
      <c r="Y11" s="302">
        <f>IF('Marks Entry'!O12="","",'Marks Entry'!O12)</f>
        <v>10</v>
      </c>
      <c r="Z11" s="302">
        <f>IF('Marks Entry'!P12="","",'Marks Entry'!P12)</f>
        <v>9</v>
      </c>
      <c r="AA11" s="302">
        <f>IF('Marks Entry'!Q12="","",'Marks Entry'!Q12)</f>
        <v>10</v>
      </c>
      <c r="AB11" s="303">
        <f t="shared" si="38"/>
        <v>29</v>
      </c>
      <c r="AC11" s="320">
        <f t="shared" si="39"/>
        <v>20</v>
      </c>
      <c r="AD11" s="302">
        <f>IF('Marks Entry'!R12="","",'Marks Entry'!R12)</f>
        <v>63</v>
      </c>
      <c r="AE11" s="320">
        <f t="shared" si="40"/>
        <v>45</v>
      </c>
      <c r="AF11" s="317" t="str">
        <f>IF('Marks Entry'!S12="","",'Marks Entry'!S12)</f>
        <v/>
      </c>
      <c r="AG11" s="321">
        <f t="shared" si="41"/>
        <v>65</v>
      </c>
      <c r="AH11" s="307">
        <f t="shared" si="42"/>
        <v>0</v>
      </c>
      <c r="AI11" s="307">
        <f t="shared" si="6"/>
        <v>0</v>
      </c>
      <c r="AJ11" s="308">
        <f t="shared" si="43"/>
        <v>100</v>
      </c>
      <c r="AK11" s="307" t="str">
        <f t="shared" si="44"/>
        <v/>
      </c>
      <c r="AL11" s="307" t="str">
        <f t="shared" si="45"/>
        <v/>
      </c>
      <c r="AM11" s="307" t="str">
        <f t="shared" si="46"/>
        <v/>
      </c>
      <c r="AN11" s="302">
        <f>IF('Marks Entry'!T12="","",'Marks Entry'!T12)</f>
        <v>10</v>
      </c>
      <c r="AO11" s="302">
        <f>IF('Marks Entry'!U12="","",'Marks Entry'!U12)</f>
        <v>9</v>
      </c>
      <c r="AP11" s="302">
        <f>IF('Marks Entry'!V12="","",'Marks Entry'!V12)</f>
        <v>10</v>
      </c>
      <c r="AQ11" s="303">
        <f t="shared" si="47"/>
        <v>29</v>
      </c>
      <c r="AR11" s="320">
        <f t="shared" si="48"/>
        <v>20</v>
      </c>
      <c r="AS11" s="302">
        <f>IF('Marks Entry'!W12="","",'Marks Entry'!W12)</f>
        <v>63</v>
      </c>
      <c r="AT11" s="320">
        <f t="shared" si="49"/>
        <v>45</v>
      </c>
      <c r="AU11" s="317" t="str">
        <f>IF('Marks Entry'!X12="","",'Marks Entry'!X12)</f>
        <v/>
      </c>
      <c r="AV11" s="321">
        <f t="shared" si="50"/>
        <v>65</v>
      </c>
      <c r="AW11" s="307">
        <f t="shared" si="51"/>
        <v>0</v>
      </c>
      <c r="AX11" s="307">
        <f t="shared" si="10"/>
        <v>0</v>
      </c>
      <c r="AY11" s="308">
        <f t="shared" si="52"/>
        <v>100</v>
      </c>
      <c r="AZ11" s="307" t="str">
        <f t="shared" si="53"/>
        <v/>
      </c>
      <c r="BA11" s="307" t="str">
        <f t="shared" si="54"/>
        <v/>
      </c>
      <c r="BB11" s="307" t="str">
        <f t="shared" si="55"/>
        <v/>
      </c>
      <c r="BC11" s="302">
        <f>IF('Marks Entry'!Y12="","",'Marks Entry'!Y12)</f>
        <v>10</v>
      </c>
      <c r="BD11" s="302">
        <f>IF('Marks Entry'!Z12="","",'Marks Entry'!Z12)</f>
        <v>9</v>
      </c>
      <c r="BE11" s="302">
        <f>IF('Marks Entry'!AA12="","",'Marks Entry'!AA12)</f>
        <v>10</v>
      </c>
      <c r="BF11" s="303">
        <f t="shared" si="56"/>
        <v>29</v>
      </c>
      <c r="BG11" s="320">
        <f t="shared" si="57"/>
        <v>20</v>
      </c>
      <c r="BH11" s="302">
        <f>IF('Marks Entry'!AB12="","",'Marks Entry'!AB12)</f>
        <v>63</v>
      </c>
      <c r="BI11" s="320">
        <f t="shared" si="58"/>
        <v>45</v>
      </c>
      <c r="BJ11" s="317" t="str">
        <f>IF('Marks Entry'!AC12="","",'Marks Entry'!AC12)</f>
        <v>ab</v>
      </c>
      <c r="BK11" s="321">
        <f t="shared" si="59"/>
        <v>65</v>
      </c>
      <c r="BL11" s="307">
        <f t="shared" si="60"/>
        <v>0</v>
      </c>
      <c r="BM11" s="307">
        <f t="shared" si="13"/>
        <v>0</v>
      </c>
      <c r="BN11" s="308">
        <f t="shared" si="61"/>
        <v>100</v>
      </c>
      <c r="BO11" s="307" t="str">
        <f t="shared" si="62"/>
        <v/>
      </c>
      <c r="BP11" s="307" t="str">
        <f t="shared" si="63"/>
        <v>AB</v>
      </c>
      <c r="BQ11" s="307" t="str">
        <f t="shared" si="64"/>
        <v>AB</v>
      </c>
      <c r="BR11" s="302">
        <f>IF('Marks Entry'!AD12="","",'Marks Entry'!AD12)</f>
        <v>10</v>
      </c>
      <c r="BS11" s="302">
        <f>IF('Marks Entry'!AE12="","",'Marks Entry'!AE12)</f>
        <v>9</v>
      </c>
      <c r="BT11" s="302">
        <f>IF('Marks Entry'!AF12="","",'Marks Entry'!AF12)</f>
        <v>10</v>
      </c>
      <c r="BU11" s="303">
        <f t="shared" si="65"/>
        <v>29</v>
      </c>
      <c r="BV11" s="320">
        <f t="shared" si="66"/>
        <v>20</v>
      </c>
      <c r="BW11" s="302">
        <f>IF('Marks Entry'!AG12="","",'Marks Entry'!AG12)</f>
        <v>63</v>
      </c>
      <c r="BX11" s="320">
        <f t="shared" si="67"/>
        <v>45</v>
      </c>
      <c r="BY11" s="317" t="str">
        <f>IF('Marks Entry'!AH12="","",'Marks Entry'!AH12)</f>
        <v/>
      </c>
      <c r="BZ11" s="321">
        <f t="shared" si="68"/>
        <v>65</v>
      </c>
      <c r="CA11" s="307">
        <f t="shared" si="69"/>
        <v>0</v>
      </c>
      <c r="CB11" s="307">
        <f t="shared" si="16"/>
        <v>0</v>
      </c>
      <c r="CC11" s="308">
        <f t="shared" si="70"/>
        <v>100</v>
      </c>
      <c r="CD11" s="307" t="str">
        <f t="shared" si="71"/>
        <v/>
      </c>
      <c r="CE11" s="307" t="str">
        <f t="shared" si="72"/>
        <v/>
      </c>
      <c r="CF11" s="307" t="str">
        <f t="shared" si="73"/>
        <v/>
      </c>
      <c r="CG11" s="302">
        <f>IF('Marks Entry'!AI12="","",'Marks Entry'!AI12)</f>
        <v>10</v>
      </c>
      <c r="CH11" s="302">
        <f>IF('Marks Entry'!AJ12="","",'Marks Entry'!AJ12)</f>
        <v>9</v>
      </c>
      <c r="CI11" s="302">
        <f>IF('Marks Entry'!AK12="","",'Marks Entry'!AK12)</f>
        <v>10</v>
      </c>
      <c r="CJ11" s="303">
        <f t="shared" si="74"/>
        <v>29</v>
      </c>
      <c r="CK11" s="320">
        <f t="shared" si="75"/>
        <v>20</v>
      </c>
      <c r="CL11" s="302">
        <f>IF('Marks Entry'!AL12="","",'Marks Entry'!AL12)</f>
        <v>63</v>
      </c>
      <c r="CM11" s="320">
        <f t="shared" si="76"/>
        <v>45</v>
      </c>
      <c r="CN11" s="317" t="str">
        <f>IF('Marks Entry'!AM12="","",'Marks Entry'!AM12)</f>
        <v/>
      </c>
      <c r="CO11" s="321">
        <f t="shared" si="77"/>
        <v>65</v>
      </c>
      <c r="CP11" s="307">
        <f t="shared" si="78"/>
        <v>0</v>
      </c>
      <c r="CQ11" s="307">
        <f t="shared" si="19"/>
        <v>0</v>
      </c>
      <c r="CR11" s="308">
        <f t="shared" si="79"/>
        <v>100</v>
      </c>
      <c r="CS11" s="307" t="str">
        <f t="shared" si="80"/>
        <v/>
      </c>
      <c r="CT11" s="307" t="str">
        <f t="shared" si="81"/>
        <v/>
      </c>
      <c r="CU11" s="307" t="str">
        <f t="shared" si="82"/>
        <v/>
      </c>
      <c r="CV11" s="307">
        <f t="shared" si="21"/>
        <v>0</v>
      </c>
      <c r="CW11" s="322" t="str">
        <f t="shared" si="83"/>
        <v>D</v>
      </c>
      <c r="CX11" s="322" t="str">
        <f t="shared" si="84"/>
        <v/>
      </c>
      <c r="CY11" s="322" t="str">
        <f t="shared" si="85"/>
        <v/>
      </c>
      <c r="CZ11" s="322" t="str">
        <f t="shared" si="86"/>
        <v>AB</v>
      </c>
      <c r="DA11" s="322" t="str">
        <f t="shared" si="87"/>
        <v/>
      </c>
      <c r="DB11" s="322" t="str">
        <f t="shared" si="88"/>
        <v/>
      </c>
      <c r="DC11" s="310">
        <f t="shared" si="117"/>
        <v>1</v>
      </c>
      <c r="DD11" s="310">
        <f t="shared" si="118"/>
        <v>0</v>
      </c>
      <c r="DE11" s="310">
        <f t="shared" si="119"/>
        <v>0</v>
      </c>
      <c r="DF11" s="310">
        <f t="shared" si="120"/>
        <v>0</v>
      </c>
      <c r="DG11" s="310">
        <f t="shared" si="121"/>
        <v>0</v>
      </c>
      <c r="DH11" s="323" t="str">
        <f t="shared" si="89"/>
        <v/>
      </c>
      <c r="DI11" s="20" t="str">
        <f>IF('Marks Entry'!AN12="","",'Marks Entry'!AN12)</f>
        <v/>
      </c>
      <c r="DJ11" s="20" t="str">
        <f>IF('Marks Entry'!AO12="","",'Marks Entry'!AO12)</f>
        <v/>
      </c>
      <c r="DK11" s="20" t="str">
        <f>IF('Marks Entry'!AP12="","",'Marks Entry'!AP12)</f>
        <v/>
      </c>
      <c r="DL11" s="20" t="str">
        <f>IF('Marks Entry'!AQ12="","",'Marks Entry'!AQ12)</f>
        <v/>
      </c>
      <c r="DM11" s="302" t="str">
        <f t="shared" si="90"/>
        <v>D</v>
      </c>
      <c r="DN11" s="302" t="str">
        <f t="shared" si="91"/>
        <v/>
      </c>
      <c r="DO11" s="324" t="str">
        <f t="shared" si="92"/>
        <v/>
      </c>
      <c r="DP11" s="302" t="str">
        <f t="shared" si="93"/>
        <v/>
      </c>
      <c r="DQ11" s="325" t="str">
        <f t="shared" si="94"/>
        <v/>
      </c>
      <c r="DR11" s="324" t="str">
        <f t="shared" si="95"/>
        <v/>
      </c>
      <c r="DS11" s="302" t="str">
        <f t="shared" si="96"/>
        <v/>
      </c>
      <c r="DT11" s="325" t="str">
        <f t="shared" si="97"/>
        <v/>
      </c>
      <c r="DU11" s="324" t="str">
        <f t="shared" si="98"/>
        <v/>
      </c>
      <c r="DV11" s="302" t="str">
        <f t="shared" si="99"/>
        <v>AB</v>
      </c>
      <c r="DW11" s="325" t="str">
        <f t="shared" si="100"/>
        <v/>
      </c>
      <c r="DX11" s="324" t="str">
        <f t="shared" si="101"/>
        <v/>
      </c>
      <c r="DY11" s="302" t="str">
        <f t="shared" si="102"/>
        <v/>
      </c>
      <c r="DZ11" s="325" t="str">
        <f t="shared" si="103"/>
        <v/>
      </c>
      <c r="EA11" s="324" t="str">
        <f t="shared" si="104"/>
        <v/>
      </c>
      <c r="EB11" s="302" t="str">
        <f t="shared" si="105"/>
        <v/>
      </c>
      <c r="EC11" s="325" t="str">
        <f t="shared" si="106"/>
        <v/>
      </c>
      <c r="ED11" s="324" t="str">
        <f t="shared" si="27"/>
        <v/>
      </c>
      <c r="EE11" s="313" t="str">
        <f t="shared" si="107"/>
        <v xml:space="preserve">      </v>
      </c>
      <c r="EF11" s="313" t="str">
        <f t="shared" si="108"/>
        <v xml:space="preserve">      </v>
      </c>
      <c r="EG11" s="313" t="str">
        <f t="shared" si="109"/>
        <v xml:space="preserve">      </v>
      </c>
      <c r="EH11" s="313" t="str">
        <f t="shared" si="110"/>
        <v xml:space="preserve">HINDI      </v>
      </c>
      <c r="EI11" s="313" t="str">
        <f t="shared" si="111"/>
        <v/>
      </c>
      <c r="EJ11" s="326" t="str">
        <f t="shared" si="112"/>
        <v/>
      </c>
      <c r="EK11" s="327" t="str">
        <f t="shared" si="113"/>
        <v/>
      </c>
      <c r="EL11" s="328" t="str">
        <f t="shared" si="114"/>
        <v/>
      </c>
      <c r="EM11" s="329" t="str">
        <f t="shared" si="115"/>
        <v/>
      </c>
      <c r="EN11" s="330" t="str">
        <f t="shared" si="28"/>
        <v/>
      </c>
      <c r="EO11" s="20" t="str">
        <f t="shared" si="116"/>
        <v/>
      </c>
    </row>
    <row r="12" spans="1:145" s="132" customFormat="1" ht="15.65" customHeight="1">
      <c r="A12" s="315">
        <v>7</v>
      </c>
      <c r="B12" s="316">
        <f>IF('Marks Entry'!B13="","",'Marks Entry'!B13)</f>
        <v>907</v>
      </c>
      <c r="C12" s="317">
        <f>IF('Marks Entry'!C13="","",'Marks Entry'!C13)</f>
        <v>439</v>
      </c>
      <c r="D12" s="318">
        <f>IF('Marks Entry'!D13="","",'Marks Entry'!D13)</f>
        <v>37921</v>
      </c>
      <c r="E12" s="319" t="str">
        <f>IF('Marks Entry'!E13="","",'Marks Entry'!E13)</f>
        <v>LOHAR KAJAL</v>
      </c>
      <c r="F12" s="319" t="str">
        <f>IF('Marks Entry'!F13="","",'Marks Entry'!F13)</f>
        <v>MITHA LAL</v>
      </c>
      <c r="G12" s="319" t="str">
        <f>IF('Marks Entry'!G13="","",'Marks Entry'!G13)</f>
        <v>SAVITA</v>
      </c>
      <c r="H12" s="302" t="str">
        <f>IF('Marks Entry'!H13="","",'Marks Entry'!H13)</f>
        <v>OBC</v>
      </c>
      <c r="I12" s="302" t="str">
        <f>IF('Marks Entry'!I13="","",'Marks Entry'!I13)</f>
        <v>F</v>
      </c>
      <c r="J12" s="302">
        <f>IF('Marks Entry'!J13="","",'Marks Entry'!J13)</f>
        <v>3</v>
      </c>
      <c r="K12" s="302" t="str">
        <f>IF('Marks Entry'!K13="","",'Marks Entry'!K13)</f>
        <v>AB</v>
      </c>
      <c r="L12" s="302" t="str">
        <f>IF('Marks Entry'!L13="","",'Marks Entry'!L13)</f>
        <v>ML</v>
      </c>
      <c r="M12" s="303">
        <f t="shared" si="29"/>
        <v>3</v>
      </c>
      <c r="N12" s="320">
        <f t="shared" si="30"/>
        <v>2</v>
      </c>
      <c r="O12" s="302">
        <f>IF('Marks Entry'!M13="","",'Marks Entry'!M13)</f>
        <v>5</v>
      </c>
      <c r="P12" s="320">
        <f t="shared" si="31"/>
        <v>4</v>
      </c>
      <c r="Q12" s="317">
        <f>IF('Marks Entry'!N13="","",'Marks Entry'!N13)</f>
        <v>10</v>
      </c>
      <c r="R12" s="321">
        <f t="shared" si="32"/>
        <v>16</v>
      </c>
      <c r="S12" s="307">
        <f t="shared" si="33"/>
        <v>0</v>
      </c>
      <c r="T12" s="307">
        <f t="shared" si="2"/>
        <v>10</v>
      </c>
      <c r="U12" s="308">
        <f t="shared" si="34"/>
        <v>90</v>
      </c>
      <c r="V12" s="307" t="str">
        <f t="shared" si="35"/>
        <v/>
      </c>
      <c r="W12" s="307" t="str">
        <f t="shared" si="36"/>
        <v>F</v>
      </c>
      <c r="X12" s="307" t="str">
        <f t="shared" si="37"/>
        <v>P</v>
      </c>
      <c r="Y12" s="302">
        <f>IF('Marks Entry'!O13="","",'Marks Entry'!O13)</f>
        <v>7</v>
      </c>
      <c r="Z12" s="302">
        <f>IF('Marks Entry'!P13="","",'Marks Entry'!P13)</f>
        <v>9</v>
      </c>
      <c r="AA12" s="302">
        <f>IF('Marks Entry'!Q13="","",'Marks Entry'!Q13)</f>
        <v>9</v>
      </c>
      <c r="AB12" s="303">
        <f t="shared" si="38"/>
        <v>25</v>
      </c>
      <c r="AC12" s="320">
        <f t="shared" si="39"/>
        <v>17</v>
      </c>
      <c r="AD12" s="302">
        <f>IF('Marks Entry'!R13="","",'Marks Entry'!R13)</f>
        <v>57</v>
      </c>
      <c r="AE12" s="320">
        <f t="shared" si="40"/>
        <v>41</v>
      </c>
      <c r="AF12" s="317" t="str">
        <f>IF('Marks Entry'!S13="","",'Marks Entry'!S13)</f>
        <v/>
      </c>
      <c r="AG12" s="321">
        <f t="shared" si="41"/>
        <v>58</v>
      </c>
      <c r="AH12" s="307">
        <f t="shared" si="42"/>
        <v>0</v>
      </c>
      <c r="AI12" s="307">
        <f t="shared" si="6"/>
        <v>0</v>
      </c>
      <c r="AJ12" s="308">
        <f t="shared" si="43"/>
        <v>100</v>
      </c>
      <c r="AK12" s="307" t="str">
        <f t="shared" si="44"/>
        <v/>
      </c>
      <c r="AL12" s="307" t="str">
        <f t="shared" si="45"/>
        <v/>
      </c>
      <c r="AM12" s="307" t="str">
        <f t="shared" si="46"/>
        <v/>
      </c>
      <c r="AN12" s="302">
        <f>IF('Marks Entry'!T13="","",'Marks Entry'!T13)</f>
        <v>7</v>
      </c>
      <c r="AO12" s="302">
        <f>IF('Marks Entry'!U13="","",'Marks Entry'!U13)</f>
        <v>9</v>
      </c>
      <c r="AP12" s="302">
        <f>IF('Marks Entry'!V13="","",'Marks Entry'!V13)</f>
        <v>9</v>
      </c>
      <c r="AQ12" s="303">
        <f t="shared" si="47"/>
        <v>25</v>
      </c>
      <c r="AR12" s="320">
        <f t="shared" si="48"/>
        <v>17</v>
      </c>
      <c r="AS12" s="302">
        <f>IF('Marks Entry'!W13="","",'Marks Entry'!W13)</f>
        <v>57</v>
      </c>
      <c r="AT12" s="320">
        <f t="shared" si="49"/>
        <v>41</v>
      </c>
      <c r="AU12" s="317" t="str">
        <f>IF('Marks Entry'!X13="","",'Marks Entry'!X13)</f>
        <v/>
      </c>
      <c r="AV12" s="321">
        <f t="shared" si="50"/>
        <v>58</v>
      </c>
      <c r="AW12" s="307">
        <f t="shared" si="51"/>
        <v>0</v>
      </c>
      <c r="AX12" s="307">
        <f t="shared" si="10"/>
        <v>0</v>
      </c>
      <c r="AY12" s="308">
        <f t="shared" si="52"/>
        <v>100</v>
      </c>
      <c r="AZ12" s="307" t="str">
        <f t="shared" si="53"/>
        <v/>
      </c>
      <c r="BA12" s="307" t="str">
        <f t="shared" si="54"/>
        <v/>
      </c>
      <c r="BB12" s="307" t="str">
        <f t="shared" si="55"/>
        <v/>
      </c>
      <c r="BC12" s="302">
        <f>IF('Marks Entry'!Y13="","",'Marks Entry'!Y13)</f>
        <v>7</v>
      </c>
      <c r="BD12" s="302">
        <f>IF('Marks Entry'!Z13="","",'Marks Entry'!Z13)</f>
        <v>9</v>
      </c>
      <c r="BE12" s="302">
        <f>IF('Marks Entry'!AA13="","",'Marks Entry'!AA13)</f>
        <v>9</v>
      </c>
      <c r="BF12" s="303">
        <f t="shared" si="56"/>
        <v>25</v>
      </c>
      <c r="BG12" s="320">
        <f t="shared" si="57"/>
        <v>17</v>
      </c>
      <c r="BH12" s="302">
        <f>IF('Marks Entry'!AB13="","",'Marks Entry'!AB13)</f>
        <v>57</v>
      </c>
      <c r="BI12" s="320">
        <f t="shared" si="58"/>
        <v>41</v>
      </c>
      <c r="BJ12" s="317" t="str">
        <f>IF('Marks Entry'!AC13="","",'Marks Entry'!AC13)</f>
        <v/>
      </c>
      <c r="BK12" s="321">
        <f t="shared" si="59"/>
        <v>58</v>
      </c>
      <c r="BL12" s="307">
        <f t="shared" si="60"/>
        <v>0</v>
      </c>
      <c r="BM12" s="307">
        <f t="shared" si="13"/>
        <v>0</v>
      </c>
      <c r="BN12" s="308">
        <f t="shared" si="61"/>
        <v>100</v>
      </c>
      <c r="BO12" s="307" t="str">
        <f t="shared" si="62"/>
        <v/>
      </c>
      <c r="BP12" s="307" t="str">
        <f t="shared" si="63"/>
        <v/>
      </c>
      <c r="BQ12" s="307" t="str">
        <f t="shared" si="64"/>
        <v/>
      </c>
      <c r="BR12" s="302">
        <f>IF('Marks Entry'!AD13="","",'Marks Entry'!AD13)</f>
        <v>7</v>
      </c>
      <c r="BS12" s="302">
        <f>IF('Marks Entry'!AE13="","",'Marks Entry'!AE13)</f>
        <v>9</v>
      </c>
      <c r="BT12" s="302">
        <f>IF('Marks Entry'!AF13="","",'Marks Entry'!AF13)</f>
        <v>9</v>
      </c>
      <c r="BU12" s="303">
        <f t="shared" si="65"/>
        <v>25</v>
      </c>
      <c r="BV12" s="320">
        <f t="shared" si="66"/>
        <v>17</v>
      </c>
      <c r="BW12" s="302">
        <f>IF('Marks Entry'!AG13="","",'Marks Entry'!AG13)</f>
        <v>57</v>
      </c>
      <c r="BX12" s="320">
        <f t="shared" si="67"/>
        <v>41</v>
      </c>
      <c r="BY12" s="317" t="str">
        <f>IF('Marks Entry'!AH13="","",'Marks Entry'!AH13)</f>
        <v/>
      </c>
      <c r="BZ12" s="321">
        <f t="shared" si="68"/>
        <v>58</v>
      </c>
      <c r="CA12" s="307">
        <f t="shared" si="69"/>
        <v>0</v>
      </c>
      <c r="CB12" s="307">
        <f t="shared" si="16"/>
        <v>0</v>
      </c>
      <c r="CC12" s="308">
        <f t="shared" si="70"/>
        <v>100</v>
      </c>
      <c r="CD12" s="307" t="str">
        <f t="shared" si="71"/>
        <v/>
      </c>
      <c r="CE12" s="307" t="str">
        <f t="shared" si="72"/>
        <v/>
      </c>
      <c r="CF12" s="307" t="str">
        <f t="shared" si="73"/>
        <v/>
      </c>
      <c r="CG12" s="302">
        <f>IF('Marks Entry'!AI13="","",'Marks Entry'!AI13)</f>
        <v>7</v>
      </c>
      <c r="CH12" s="302">
        <f>IF('Marks Entry'!AJ13="","",'Marks Entry'!AJ13)</f>
        <v>9</v>
      </c>
      <c r="CI12" s="302">
        <f>IF('Marks Entry'!AK13="","",'Marks Entry'!AK13)</f>
        <v>9</v>
      </c>
      <c r="CJ12" s="303">
        <f t="shared" si="74"/>
        <v>25</v>
      </c>
      <c r="CK12" s="320">
        <f t="shared" si="75"/>
        <v>17</v>
      </c>
      <c r="CL12" s="302">
        <f>IF('Marks Entry'!AL13="","",'Marks Entry'!AL13)</f>
        <v>57</v>
      </c>
      <c r="CM12" s="320">
        <f t="shared" si="76"/>
        <v>41</v>
      </c>
      <c r="CN12" s="317" t="str">
        <f>IF('Marks Entry'!AM13="","",'Marks Entry'!AM13)</f>
        <v/>
      </c>
      <c r="CO12" s="321">
        <f t="shared" si="77"/>
        <v>58</v>
      </c>
      <c r="CP12" s="307">
        <f t="shared" si="78"/>
        <v>0</v>
      </c>
      <c r="CQ12" s="307">
        <f t="shared" si="19"/>
        <v>0</v>
      </c>
      <c r="CR12" s="308">
        <f t="shared" si="79"/>
        <v>100</v>
      </c>
      <c r="CS12" s="307" t="str">
        <f t="shared" si="80"/>
        <v/>
      </c>
      <c r="CT12" s="307" t="str">
        <f t="shared" si="81"/>
        <v/>
      </c>
      <c r="CU12" s="307" t="str">
        <f t="shared" si="82"/>
        <v/>
      </c>
      <c r="CV12" s="307">
        <f t="shared" si="21"/>
        <v>10</v>
      </c>
      <c r="CW12" s="322" t="str">
        <f t="shared" si="83"/>
        <v>P</v>
      </c>
      <c r="CX12" s="322" t="str">
        <f t="shared" si="84"/>
        <v/>
      </c>
      <c r="CY12" s="322" t="str">
        <f t="shared" si="85"/>
        <v/>
      </c>
      <c r="CZ12" s="322" t="str">
        <f t="shared" si="86"/>
        <v/>
      </c>
      <c r="DA12" s="322" t="str">
        <f t="shared" si="87"/>
        <v/>
      </c>
      <c r="DB12" s="322" t="str">
        <f t="shared" si="88"/>
        <v/>
      </c>
      <c r="DC12" s="310">
        <f t="shared" si="117"/>
        <v>0</v>
      </c>
      <c r="DD12" s="310">
        <f t="shared" si="118"/>
        <v>0</v>
      </c>
      <c r="DE12" s="310">
        <f t="shared" si="119"/>
        <v>0</v>
      </c>
      <c r="DF12" s="310">
        <f t="shared" si="120"/>
        <v>0</v>
      </c>
      <c r="DG12" s="310">
        <f t="shared" si="121"/>
        <v>0</v>
      </c>
      <c r="DH12" s="323" t="str">
        <f t="shared" si="89"/>
        <v/>
      </c>
      <c r="DI12" s="20" t="str">
        <f>IF('Marks Entry'!AN13="","",'Marks Entry'!AN13)</f>
        <v/>
      </c>
      <c r="DJ12" s="20" t="str">
        <f>IF('Marks Entry'!AO13="","",'Marks Entry'!AO13)</f>
        <v/>
      </c>
      <c r="DK12" s="20" t="str">
        <f>IF('Marks Entry'!AP13="","",'Marks Entry'!AP13)</f>
        <v/>
      </c>
      <c r="DL12" s="20" t="str">
        <f>IF('Marks Entry'!AQ13="","",'Marks Entry'!AQ13)</f>
        <v/>
      </c>
      <c r="DM12" s="302" t="str">
        <f t="shared" si="90"/>
        <v>P</v>
      </c>
      <c r="DN12" s="302" t="str">
        <f t="shared" si="91"/>
        <v/>
      </c>
      <c r="DO12" s="324" t="str">
        <f t="shared" si="92"/>
        <v/>
      </c>
      <c r="DP12" s="302" t="str">
        <f t="shared" si="93"/>
        <v/>
      </c>
      <c r="DQ12" s="325" t="str">
        <f t="shared" si="94"/>
        <v/>
      </c>
      <c r="DR12" s="324" t="str">
        <f t="shared" si="95"/>
        <v/>
      </c>
      <c r="DS12" s="302" t="str">
        <f t="shared" si="96"/>
        <v/>
      </c>
      <c r="DT12" s="325" t="str">
        <f t="shared" si="97"/>
        <v/>
      </c>
      <c r="DU12" s="324" t="str">
        <f t="shared" si="98"/>
        <v/>
      </c>
      <c r="DV12" s="302" t="str">
        <f t="shared" si="99"/>
        <v/>
      </c>
      <c r="DW12" s="325" t="str">
        <f t="shared" si="100"/>
        <v/>
      </c>
      <c r="DX12" s="324" t="str">
        <f t="shared" si="101"/>
        <v/>
      </c>
      <c r="DY12" s="302" t="str">
        <f t="shared" si="102"/>
        <v/>
      </c>
      <c r="DZ12" s="325" t="str">
        <f t="shared" si="103"/>
        <v/>
      </c>
      <c r="EA12" s="324" t="str">
        <f t="shared" si="104"/>
        <v/>
      </c>
      <c r="EB12" s="302" t="str">
        <f t="shared" si="105"/>
        <v/>
      </c>
      <c r="EC12" s="325" t="str">
        <f t="shared" si="106"/>
        <v/>
      </c>
      <c r="ED12" s="324" t="str">
        <f t="shared" si="27"/>
        <v/>
      </c>
      <c r="EE12" s="313" t="str">
        <f t="shared" si="107"/>
        <v xml:space="preserve">      </v>
      </c>
      <c r="EF12" s="313" t="str">
        <f t="shared" si="108"/>
        <v xml:space="preserve">      </v>
      </c>
      <c r="EG12" s="313" t="str">
        <f t="shared" si="109"/>
        <v xml:space="preserve">      </v>
      </c>
      <c r="EH12" s="313" t="str">
        <f t="shared" si="110"/>
        <v xml:space="preserve">      </v>
      </c>
      <c r="EI12" s="313" t="str">
        <f t="shared" si="111"/>
        <v/>
      </c>
      <c r="EJ12" s="326" t="str">
        <f t="shared" si="112"/>
        <v/>
      </c>
      <c r="EK12" s="327" t="str">
        <f t="shared" si="113"/>
        <v/>
      </c>
      <c r="EL12" s="328" t="str">
        <f t="shared" si="114"/>
        <v/>
      </c>
      <c r="EM12" s="329" t="str">
        <f t="shared" si="115"/>
        <v/>
      </c>
      <c r="EN12" s="330" t="str">
        <f t="shared" si="28"/>
        <v/>
      </c>
      <c r="EO12" s="20" t="str">
        <f t="shared" si="116"/>
        <v/>
      </c>
    </row>
    <row r="13" spans="1:145" s="132" customFormat="1" ht="15.65" customHeight="1">
      <c r="A13" s="315">
        <v>8</v>
      </c>
      <c r="B13" s="316">
        <f>IF('Marks Entry'!B14="","",'Marks Entry'!B14)</f>
        <v>908</v>
      </c>
      <c r="C13" s="317">
        <f>IF('Marks Entry'!C14="","",'Marks Entry'!C14)</f>
        <v>438</v>
      </c>
      <c r="D13" s="318">
        <f>IF('Marks Entry'!D14="","",'Marks Entry'!D14)</f>
        <v>37867</v>
      </c>
      <c r="E13" s="319" t="str">
        <f>IF('Marks Entry'!E14="","",'Marks Entry'!E14)</f>
        <v>MEENA KANWAR</v>
      </c>
      <c r="F13" s="319" t="str">
        <f>IF('Marks Entry'!F14="","",'Marks Entry'!F14)</f>
        <v>CHHATAR SINGH</v>
      </c>
      <c r="G13" s="319" t="str">
        <f>IF('Marks Entry'!G14="","",'Marks Entry'!G14)</f>
        <v>JANGAL KANWAR</v>
      </c>
      <c r="H13" s="302" t="str">
        <f>IF('Marks Entry'!H14="","",'Marks Entry'!H14)</f>
        <v>GEN</v>
      </c>
      <c r="I13" s="302" t="str">
        <f>IF('Marks Entry'!I14="","",'Marks Entry'!I14)</f>
        <v>F</v>
      </c>
      <c r="J13" s="302">
        <f>IF('Marks Entry'!J14="","",'Marks Entry'!J14)</f>
        <v>1</v>
      </c>
      <c r="K13" s="302">
        <f>IF('Marks Entry'!K14="","",'Marks Entry'!K14)</f>
        <v>2</v>
      </c>
      <c r="L13" s="302">
        <f>IF('Marks Entry'!L14="","",'Marks Entry'!L14)</f>
        <v>3</v>
      </c>
      <c r="M13" s="303">
        <f t="shared" si="29"/>
        <v>6</v>
      </c>
      <c r="N13" s="320">
        <f t="shared" si="30"/>
        <v>4</v>
      </c>
      <c r="O13" s="302">
        <f>IF('Marks Entry'!M14="","",'Marks Entry'!M14)</f>
        <v>5</v>
      </c>
      <c r="P13" s="320">
        <f t="shared" si="31"/>
        <v>4</v>
      </c>
      <c r="Q13" s="317">
        <f>IF('Marks Entry'!N14="","",'Marks Entry'!N14)</f>
        <v>5</v>
      </c>
      <c r="R13" s="321">
        <f t="shared" si="32"/>
        <v>13</v>
      </c>
      <c r="S13" s="307">
        <f t="shared" si="33"/>
        <v>0</v>
      </c>
      <c r="T13" s="307">
        <f t="shared" si="2"/>
        <v>0</v>
      </c>
      <c r="U13" s="308">
        <f t="shared" si="34"/>
        <v>100</v>
      </c>
      <c r="V13" s="307" t="str">
        <f t="shared" si="35"/>
        <v/>
      </c>
      <c r="W13" s="307" t="str">
        <f t="shared" si="36"/>
        <v>F</v>
      </c>
      <c r="X13" s="307" t="str">
        <f t="shared" si="37"/>
        <v>P</v>
      </c>
      <c r="Y13" s="302">
        <f>IF('Marks Entry'!O14="","",'Marks Entry'!O14)</f>
        <v>2</v>
      </c>
      <c r="Z13" s="302">
        <f>IF('Marks Entry'!P14="","",'Marks Entry'!P14)</f>
        <v>2</v>
      </c>
      <c r="AA13" s="302">
        <f>IF('Marks Entry'!Q14="","",'Marks Entry'!Q14)</f>
        <v>2</v>
      </c>
      <c r="AB13" s="303">
        <f t="shared" si="38"/>
        <v>6</v>
      </c>
      <c r="AC13" s="320">
        <f t="shared" si="39"/>
        <v>4</v>
      </c>
      <c r="AD13" s="302">
        <f>IF('Marks Entry'!R14="","",'Marks Entry'!R14)</f>
        <v>5</v>
      </c>
      <c r="AE13" s="320">
        <f t="shared" si="40"/>
        <v>4</v>
      </c>
      <c r="AF13" s="317">
        <f>IF('Marks Entry'!S14="","",'Marks Entry'!S14)</f>
        <v>10</v>
      </c>
      <c r="AG13" s="321">
        <f t="shared" si="41"/>
        <v>18</v>
      </c>
      <c r="AH13" s="307">
        <f t="shared" si="42"/>
        <v>0</v>
      </c>
      <c r="AI13" s="307">
        <f t="shared" si="6"/>
        <v>0</v>
      </c>
      <c r="AJ13" s="308">
        <f t="shared" si="43"/>
        <v>100</v>
      </c>
      <c r="AK13" s="307" t="str">
        <f t="shared" si="44"/>
        <v/>
      </c>
      <c r="AL13" s="307" t="str">
        <f t="shared" si="45"/>
        <v>F</v>
      </c>
      <c r="AM13" s="307" t="str">
        <f t="shared" si="46"/>
        <v>P</v>
      </c>
      <c r="AN13" s="302">
        <f>IF('Marks Entry'!T14="","",'Marks Entry'!T14)</f>
        <v>3</v>
      </c>
      <c r="AO13" s="302">
        <f>IF('Marks Entry'!U14="","",'Marks Entry'!U14)</f>
        <v>3</v>
      </c>
      <c r="AP13" s="302">
        <f>IF('Marks Entry'!V14="","",'Marks Entry'!V14)</f>
        <v>3</v>
      </c>
      <c r="AQ13" s="303">
        <f t="shared" si="47"/>
        <v>9</v>
      </c>
      <c r="AR13" s="320">
        <f t="shared" si="48"/>
        <v>6</v>
      </c>
      <c r="AS13" s="302">
        <f>IF('Marks Entry'!W14="","",'Marks Entry'!W14)</f>
        <v>6</v>
      </c>
      <c r="AT13" s="320">
        <f t="shared" si="49"/>
        <v>5</v>
      </c>
      <c r="AU13" s="317">
        <f>IF('Marks Entry'!X14="","",'Marks Entry'!X14)</f>
        <v>12</v>
      </c>
      <c r="AV13" s="321">
        <f t="shared" si="50"/>
        <v>23</v>
      </c>
      <c r="AW13" s="307">
        <f t="shared" si="51"/>
        <v>0</v>
      </c>
      <c r="AX13" s="307">
        <f t="shared" si="10"/>
        <v>0</v>
      </c>
      <c r="AY13" s="308">
        <f t="shared" si="52"/>
        <v>100</v>
      </c>
      <c r="AZ13" s="307" t="str">
        <f t="shared" si="53"/>
        <v/>
      </c>
      <c r="BA13" s="307" t="str">
        <f t="shared" si="54"/>
        <v>F</v>
      </c>
      <c r="BB13" s="307" t="str">
        <f t="shared" si="55"/>
        <v>P</v>
      </c>
      <c r="BC13" s="302">
        <f>IF('Marks Entry'!Y14="","",'Marks Entry'!Y14)</f>
        <v>5</v>
      </c>
      <c r="BD13" s="302">
        <f>IF('Marks Entry'!Z14="","",'Marks Entry'!Z14)</f>
        <v>5</v>
      </c>
      <c r="BE13" s="302">
        <f>IF('Marks Entry'!AA14="","",'Marks Entry'!AA14)</f>
        <v>5</v>
      </c>
      <c r="BF13" s="303">
        <f t="shared" si="56"/>
        <v>15</v>
      </c>
      <c r="BG13" s="320">
        <f t="shared" si="57"/>
        <v>10</v>
      </c>
      <c r="BH13" s="302">
        <f>IF('Marks Entry'!AB14="","",'Marks Entry'!AB14)</f>
        <v>10</v>
      </c>
      <c r="BI13" s="320">
        <f t="shared" si="58"/>
        <v>8</v>
      </c>
      <c r="BJ13" s="317">
        <f>IF('Marks Entry'!AC14="","",'Marks Entry'!AC14)</f>
        <v>12</v>
      </c>
      <c r="BK13" s="321">
        <f t="shared" si="59"/>
        <v>30</v>
      </c>
      <c r="BL13" s="307">
        <f t="shared" si="60"/>
        <v>0</v>
      </c>
      <c r="BM13" s="307">
        <f t="shared" si="13"/>
        <v>0</v>
      </c>
      <c r="BN13" s="308">
        <f t="shared" si="61"/>
        <v>100</v>
      </c>
      <c r="BO13" s="307" t="str">
        <f t="shared" si="62"/>
        <v/>
      </c>
      <c r="BP13" s="307" t="str">
        <f t="shared" si="63"/>
        <v>F</v>
      </c>
      <c r="BQ13" s="307" t="str">
        <f t="shared" si="64"/>
        <v>P</v>
      </c>
      <c r="BR13" s="302">
        <f>IF('Marks Entry'!AD14="","",'Marks Entry'!AD14)</f>
        <v>4</v>
      </c>
      <c r="BS13" s="302">
        <f>IF('Marks Entry'!AE14="","",'Marks Entry'!AE14)</f>
        <v>4</v>
      </c>
      <c r="BT13" s="302">
        <f>IF('Marks Entry'!AF14="","",'Marks Entry'!AF14)</f>
        <v>4</v>
      </c>
      <c r="BU13" s="303">
        <f t="shared" si="65"/>
        <v>12</v>
      </c>
      <c r="BV13" s="320">
        <f t="shared" si="66"/>
        <v>8</v>
      </c>
      <c r="BW13" s="302">
        <f>IF('Marks Entry'!AG14="","",'Marks Entry'!AG14)</f>
        <v>14</v>
      </c>
      <c r="BX13" s="320">
        <f t="shared" si="67"/>
        <v>10</v>
      </c>
      <c r="BY13" s="317">
        <f>IF('Marks Entry'!AH14="","",'Marks Entry'!AH14)</f>
        <v>10</v>
      </c>
      <c r="BZ13" s="321">
        <f t="shared" si="68"/>
        <v>28</v>
      </c>
      <c r="CA13" s="307">
        <f t="shared" si="69"/>
        <v>0</v>
      </c>
      <c r="CB13" s="307">
        <f t="shared" si="16"/>
        <v>0</v>
      </c>
      <c r="CC13" s="308">
        <f t="shared" si="70"/>
        <v>100</v>
      </c>
      <c r="CD13" s="307" t="str">
        <f t="shared" si="71"/>
        <v/>
      </c>
      <c r="CE13" s="307" t="str">
        <f t="shared" si="72"/>
        <v>F</v>
      </c>
      <c r="CF13" s="307" t="str">
        <f t="shared" si="73"/>
        <v>P</v>
      </c>
      <c r="CG13" s="302">
        <f>IF('Marks Entry'!AI14="","",'Marks Entry'!AI14)</f>
        <v>6</v>
      </c>
      <c r="CH13" s="302">
        <f>IF('Marks Entry'!AJ14="","",'Marks Entry'!AJ14)</f>
        <v>6</v>
      </c>
      <c r="CI13" s="302">
        <f>IF('Marks Entry'!AK14="","",'Marks Entry'!AK14)</f>
        <v>6</v>
      </c>
      <c r="CJ13" s="303">
        <f t="shared" si="74"/>
        <v>18</v>
      </c>
      <c r="CK13" s="320">
        <f t="shared" si="75"/>
        <v>12</v>
      </c>
      <c r="CL13" s="302">
        <f>IF('Marks Entry'!AL14="","",'Marks Entry'!AL14)</f>
        <v>6</v>
      </c>
      <c r="CM13" s="320">
        <f t="shared" si="76"/>
        <v>5</v>
      </c>
      <c r="CN13" s="317">
        <f>IF('Marks Entry'!AM14="","",'Marks Entry'!AM14)</f>
        <v>6</v>
      </c>
      <c r="CO13" s="321">
        <f t="shared" si="77"/>
        <v>23</v>
      </c>
      <c r="CP13" s="307">
        <f t="shared" si="78"/>
        <v>0</v>
      </c>
      <c r="CQ13" s="307">
        <f t="shared" si="19"/>
        <v>0</v>
      </c>
      <c r="CR13" s="308">
        <f t="shared" si="79"/>
        <v>100</v>
      </c>
      <c r="CS13" s="307" t="str">
        <f t="shared" si="80"/>
        <v/>
      </c>
      <c r="CT13" s="307" t="str">
        <f t="shared" si="81"/>
        <v>F</v>
      </c>
      <c r="CU13" s="307" t="str">
        <f t="shared" si="82"/>
        <v>P</v>
      </c>
      <c r="CV13" s="307">
        <f t="shared" si="21"/>
        <v>0</v>
      </c>
      <c r="CW13" s="322" t="str">
        <f t="shared" si="83"/>
        <v>P</v>
      </c>
      <c r="CX13" s="322" t="str">
        <f t="shared" si="84"/>
        <v>P</v>
      </c>
      <c r="CY13" s="322" t="str">
        <f t="shared" si="85"/>
        <v>P</v>
      </c>
      <c r="CZ13" s="322" t="str">
        <f t="shared" si="86"/>
        <v>P</v>
      </c>
      <c r="DA13" s="322" t="str">
        <f t="shared" si="87"/>
        <v>P</v>
      </c>
      <c r="DB13" s="322" t="str">
        <f t="shared" si="88"/>
        <v>P</v>
      </c>
      <c r="DC13" s="310">
        <f t="shared" si="117"/>
        <v>0</v>
      </c>
      <c r="DD13" s="310">
        <f t="shared" si="118"/>
        <v>0</v>
      </c>
      <c r="DE13" s="310">
        <f t="shared" si="119"/>
        <v>0</v>
      </c>
      <c r="DF13" s="310">
        <f t="shared" si="120"/>
        <v>0</v>
      </c>
      <c r="DG13" s="310">
        <f t="shared" si="121"/>
        <v>0</v>
      </c>
      <c r="DH13" s="323" t="str">
        <f t="shared" si="89"/>
        <v>PASS</v>
      </c>
      <c r="DI13" s="20" t="str">
        <f>IF('Marks Entry'!AN14="","",'Marks Entry'!AN14)</f>
        <v/>
      </c>
      <c r="DJ13" s="20" t="str">
        <f>IF('Marks Entry'!AO14="","",'Marks Entry'!AO14)</f>
        <v/>
      </c>
      <c r="DK13" s="20" t="str">
        <f>IF('Marks Entry'!AP14="","",'Marks Entry'!AP14)</f>
        <v/>
      </c>
      <c r="DL13" s="20" t="str">
        <f>IF('Marks Entry'!AQ14="","",'Marks Entry'!AQ14)</f>
        <v/>
      </c>
      <c r="DM13" s="302" t="str">
        <f t="shared" si="90"/>
        <v>P</v>
      </c>
      <c r="DN13" s="302" t="str">
        <f t="shared" si="91"/>
        <v/>
      </c>
      <c r="DO13" s="324" t="str">
        <f t="shared" si="92"/>
        <v/>
      </c>
      <c r="DP13" s="302" t="str">
        <f t="shared" si="93"/>
        <v>P</v>
      </c>
      <c r="DQ13" s="325" t="str">
        <f t="shared" si="94"/>
        <v/>
      </c>
      <c r="DR13" s="324" t="str">
        <f t="shared" si="95"/>
        <v/>
      </c>
      <c r="DS13" s="302" t="str">
        <f t="shared" si="96"/>
        <v>P</v>
      </c>
      <c r="DT13" s="325" t="str">
        <f t="shared" si="97"/>
        <v/>
      </c>
      <c r="DU13" s="324" t="str">
        <f t="shared" si="98"/>
        <v/>
      </c>
      <c r="DV13" s="302" t="str">
        <f t="shared" si="99"/>
        <v>P</v>
      </c>
      <c r="DW13" s="325" t="str">
        <f t="shared" si="100"/>
        <v/>
      </c>
      <c r="DX13" s="324" t="str">
        <f t="shared" si="101"/>
        <v/>
      </c>
      <c r="DY13" s="302" t="str">
        <f t="shared" si="102"/>
        <v>P</v>
      </c>
      <c r="DZ13" s="325" t="str">
        <f t="shared" si="103"/>
        <v/>
      </c>
      <c r="EA13" s="324" t="str">
        <f t="shared" si="104"/>
        <v/>
      </c>
      <c r="EB13" s="302" t="str">
        <f t="shared" si="105"/>
        <v>P</v>
      </c>
      <c r="EC13" s="325" t="str">
        <f t="shared" si="106"/>
        <v/>
      </c>
      <c r="ED13" s="324" t="str">
        <f t="shared" si="27"/>
        <v/>
      </c>
      <c r="EE13" s="313" t="str">
        <f t="shared" si="107"/>
        <v xml:space="preserve">      </v>
      </c>
      <c r="EF13" s="313" t="str">
        <f t="shared" si="108"/>
        <v xml:space="preserve">      </v>
      </c>
      <c r="EG13" s="313" t="str">
        <f t="shared" si="109"/>
        <v xml:space="preserve">      </v>
      </c>
      <c r="EH13" s="313" t="str">
        <f t="shared" si="110"/>
        <v xml:space="preserve">      </v>
      </c>
      <c r="EI13" s="313" t="str">
        <f t="shared" si="111"/>
        <v>PASS</v>
      </c>
      <c r="EJ13" s="326">
        <f t="shared" si="112"/>
        <v>135</v>
      </c>
      <c r="EK13" s="327">
        <f t="shared" si="113"/>
        <v>22.5</v>
      </c>
      <c r="EL13" s="328" t="str">
        <f t="shared" si="114"/>
        <v>P</v>
      </c>
      <c r="EM13" s="329">
        <f t="shared" si="115"/>
        <v>22.5</v>
      </c>
      <c r="EN13" s="330">
        <f t="shared" si="28"/>
        <v>4.9999999999999609</v>
      </c>
      <c r="EO13" s="20" t="str">
        <f>IF(EL13="P","Class Promoted","")</f>
        <v>Class Promoted</v>
      </c>
    </row>
    <row r="14" spans="1:145" s="132" customFormat="1" ht="15.65" customHeight="1">
      <c r="A14" s="315">
        <v>9</v>
      </c>
      <c r="B14" s="316">
        <f>IF('Marks Entry'!B15="","",'Marks Entry'!B15)</f>
        <v>909</v>
      </c>
      <c r="C14" s="317">
        <f>IF('Marks Entry'!C15="","",'Marks Entry'!C15)</f>
        <v>429</v>
      </c>
      <c r="D14" s="318">
        <f>IF('Marks Entry'!D15="","",'Marks Entry'!D15)</f>
        <v>37868</v>
      </c>
      <c r="E14" s="319" t="str">
        <f>IF('Marks Entry'!E15="","",'Marks Entry'!E15)</f>
        <v>NARESH KUMAR</v>
      </c>
      <c r="F14" s="319" t="str">
        <f>IF('Marks Entry'!F15="","",'Marks Entry'!F15)</f>
        <v>DHALA RAM</v>
      </c>
      <c r="G14" s="319" t="str">
        <f>IF('Marks Entry'!G15="","",'Marks Entry'!G15)</f>
        <v>SARSVATI</v>
      </c>
      <c r="H14" s="302" t="str">
        <f>IF('Marks Entry'!H15="","",'Marks Entry'!H15)</f>
        <v>SC</v>
      </c>
      <c r="I14" s="302" t="str">
        <f>IF('Marks Entry'!I15="","",'Marks Entry'!I15)</f>
        <v>M</v>
      </c>
      <c r="J14" s="302">
        <f>IF('Marks Entry'!J15="","",'Marks Entry'!J15)</f>
        <v>4</v>
      </c>
      <c r="K14" s="302">
        <f>IF('Marks Entry'!K15="","",'Marks Entry'!K15)</f>
        <v>4</v>
      </c>
      <c r="L14" s="302">
        <f>IF('Marks Entry'!L15="","",'Marks Entry'!L15)</f>
        <v>4</v>
      </c>
      <c r="M14" s="303">
        <f t="shared" si="29"/>
        <v>12</v>
      </c>
      <c r="N14" s="320">
        <f t="shared" si="30"/>
        <v>8</v>
      </c>
      <c r="O14" s="302">
        <f>IF('Marks Entry'!M15="","",'Marks Entry'!M15)</f>
        <v>10</v>
      </c>
      <c r="P14" s="320">
        <f t="shared" si="31"/>
        <v>8</v>
      </c>
      <c r="Q14" s="317">
        <f>IF('Marks Entry'!N15="","",'Marks Entry'!N15)</f>
        <v>14</v>
      </c>
      <c r="R14" s="321">
        <f t="shared" si="32"/>
        <v>30</v>
      </c>
      <c r="S14" s="307">
        <f t="shared" si="33"/>
        <v>0</v>
      </c>
      <c r="T14" s="307">
        <f t="shared" si="2"/>
        <v>0</v>
      </c>
      <c r="U14" s="308">
        <f t="shared" si="34"/>
        <v>100</v>
      </c>
      <c r="V14" s="307" t="str">
        <f t="shared" si="35"/>
        <v/>
      </c>
      <c r="W14" s="307" t="str">
        <f t="shared" si="36"/>
        <v>F</v>
      </c>
      <c r="X14" s="307" t="str">
        <f t="shared" si="37"/>
        <v>P</v>
      </c>
      <c r="Y14" s="302">
        <f>IF('Marks Entry'!O15="","",'Marks Entry'!O15)</f>
        <v>9</v>
      </c>
      <c r="Z14" s="302">
        <f>IF('Marks Entry'!P15="","",'Marks Entry'!P15)</f>
        <v>9</v>
      </c>
      <c r="AA14" s="302">
        <f>IF('Marks Entry'!Q15="","",'Marks Entry'!Q15)</f>
        <v>9</v>
      </c>
      <c r="AB14" s="303">
        <f t="shared" si="38"/>
        <v>27</v>
      </c>
      <c r="AC14" s="320">
        <f t="shared" si="39"/>
        <v>18</v>
      </c>
      <c r="AD14" s="302">
        <f>IF('Marks Entry'!R15="","",'Marks Entry'!R15)</f>
        <v>37</v>
      </c>
      <c r="AE14" s="320">
        <f t="shared" si="40"/>
        <v>27</v>
      </c>
      <c r="AF14" s="317" t="str">
        <f>IF('Marks Entry'!S15="","",'Marks Entry'!S15)</f>
        <v/>
      </c>
      <c r="AG14" s="321">
        <f t="shared" si="41"/>
        <v>45</v>
      </c>
      <c r="AH14" s="307">
        <f t="shared" si="42"/>
        <v>0</v>
      </c>
      <c r="AI14" s="307">
        <f t="shared" si="6"/>
        <v>0</v>
      </c>
      <c r="AJ14" s="308">
        <f t="shared" si="43"/>
        <v>100</v>
      </c>
      <c r="AK14" s="307" t="str">
        <f t="shared" si="44"/>
        <v/>
      </c>
      <c r="AL14" s="307" t="str">
        <f t="shared" si="45"/>
        <v/>
      </c>
      <c r="AM14" s="307" t="str">
        <f t="shared" si="46"/>
        <v/>
      </c>
      <c r="AN14" s="302">
        <f>IF('Marks Entry'!T15="","",'Marks Entry'!T15)</f>
        <v>9</v>
      </c>
      <c r="AO14" s="302">
        <f>IF('Marks Entry'!U15="","",'Marks Entry'!U15)</f>
        <v>9</v>
      </c>
      <c r="AP14" s="302">
        <f>IF('Marks Entry'!V15="","",'Marks Entry'!V15)</f>
        <v>9</v>
      </c>
      <c r="AQ14" s="303">
        <f t="shared" si="47"/>
        <v>27</v>
      </c>
      <c r="AR14" s="320">
        <f t="shared" si="48"/>
        <v>18</v>
      </c>
      <c r="AS14" s="302">
        <f>IF('Marks Entry'!W15="","",'Marks Entry'!W15)</f>
        <v>37</v>
      </c>
      <c r="AT14" s="320">
        <f t="shared" si="49"/>
        <v>27</v>
      </c>
      <c r="AU14" s="317" t="str">
        <f>IF('Marks Entry'!X15="","",'Marks Entry'!X15)</f>
        <v/>
      </c>
      <c r="AV14" s="321">
        <f t="shared" si="50"/>
        <v>45</v>
      </c>
      <c r="AW14" s="307">
        <f t="shared" si="51"/>
        <v>0</v>
      </c>
      <c r="AX14" s="307">
        <f t="shared" si="10"/>
        <v>0</v>
      </c>
      <c r="AY14" s="308">
        <f t="shared" si="52"/>
        <v>100</v>
      </c>
      <c r="AZ14" s="307" t="str">
        <f t="shared" si="53"/>
        <v/>
      </c>
      <c r="BA14" s="307" t="str">
        <f t="shared" si="54"/>
        <v/>
      </c>
      <c r="BB14" s="307" t="str">
        <f t="shared" si="55"/>
        <v/>
      </c>
      <c r="BC14" s="302">
        <f>IF('Marks Entry'!Y15="","",'Marks Entry'!Y15)</f>
        <v>9</v>
      </c>
      <c r="BD14" s="302">
        <f>IF('Marks Entry'!Z15="","",'Marks Entry'!Z15)</f>
        <v>9</v>
      </c>
      <c r="BE14" s="302">
        <f>IF('Marks Entry'!AA15="","",'Marks Entry'!AA15)</f>
        <v>9</v>
      </c>
      <c r="BF14" s="303">
        <f t="shared" si="56"/>
        <v>27</v>
      </c>
      <c r="BG14" s="320">
        <f t="shared" si="57"/>
        <v>18</v>
      </c>
      <c r="BH14" s="302">
        <f>IF('Marks Entry'!AB15="","",'Marks Entry'!AB15)</f>
        <v>37</v>
      </c>
      <c r="BI14" s="320">
        <f t="shared" si="58"/>
        <v>27</v>
      </c>
      <c r="BJ14" s="317" t="str">
        <f>IF('Marks Entry'!AC15="","",'Marks Entry'!AC15)</f>
        <v/>
      </c>
      <c r="BK14" s="321">
        <f t="shared" si="59"/>
        <v>45</v>
      </c>
      <c r="BL14" s="307">
        <f t="shared" si="60"/>
        <v>0</v>
      </c>
      <c r="BM14" s="307">
        <f t="shared" si="13"/>
        <v>0</v>
      </c>
      <c r="BN14" s="308">
        <f t="shared" si="61"/>
        <v>100</v>
      </c>
      <c r="BO14" s="307" t="str">
        <f t="shared" si="62"/>
        <v/>
      </c>
      <c r="BP14" s="307" t="str">
        <f t="shared" si="63"/>
        <v/>
      </c>
      <c r="BQ14" s="307" t="str">
        <f t="shared" si="64"/>
        <v/>
      </c>
      <c r="BR14" s="302">
        <f>IF('Marks Entry'!AD15="","",'Marks Entry'!AD15)</f>
        <v>9</v>
      </c>
      <c r="BS14" s="302">
        <f>IF('Marks Entry'!AE15="","",'Marks Entry'!AE15)</f>
        <v>9</v>
      </c>
      <c r="BT14" s="302">
        <f>IF('Marks Entry'!AF15="","",'Marks Entry'!AF15)</f>
        <v>9</v>
      </c>
      <c r="BU14" s="303">
        <f t="shared" si="65"/>
        <v>27</v>
      </c>
      <c r="BV14" s="320">
        <f t="shared" si="66"/>
        <v>18</v>
      </c>
      <c r="BW14" s="302">
        <f>IF('Marks Entry'!AG15="","",'Marks Entry'!AG15)</f>
        <v>37</v>
      </c>
      <c r="BX14" s="320">
        <f t="shared" si="67"/>
        <v>27</v>
      </c>
      <c r="BY14" s="317" t="str">
        <f>IF('Marks Entry'!AH15="","",'Marks Entry'!AH15)</f>
        <v/>
      </c>
      <c r="BZ14" s="321">
        <f t="shared" si="68"/>
        <v>45</v>
      </c>
      <c r="CA14" s="307">
        <f t="shared" si="69"/>
        <v>0</v>
      </c>
      <c r="CB14" s="307">
        <f t="shared" si="16"/>
        <v>0</v>
      </c>
      <c r="CC14" s="308">
        <f t="shared" si="70"/>
        <v>100</v>
      </c>
      <c r="CD14" s="307" t="str">
        <f t="shared" si="71"/>
        <v/>
      </c>
      <c r="CE14" s="307" t="str">
        <f t="shared" si="72"/>
        <v/>
      </c>
      <c r="CF14" s="307" t="str">
        <f t="shared" si="73"/>
        <v/>
      </c>
      <c r="CG14" s="302">
        <f>IF('Marks Entry'!AI15="","",'Marks Entry'!AI15)</f>
        <v>9</v>
      </c>
      <c r="CH14" s="302">
        <f>IF('Marks Entry'!AJ15="","",'Marks Entry'!AJ15)</f>
        <v>9</v>
      </c>
      <c r="CI14" s="302">
        <f>IF('Marks Entry'!AK15="","",'Marks Entry'!AK15)</f>
        <v>9</v>
      </c>
      <c r="CJ14" s="303">
        <f t="shared" si="74"/>
        <v>27</v>
      </c>
      <c r="CK14" s="320">
        <f t="shared" si="75"/>
        <v>18</v>
      </c>
      <c r="CL14" s="302">
        <f>IF('Marks Entry'!AL15="","",'Marks Entry'!AL15)</f>
        <v>37</v>
      </c>
      <c r="CM14" s="320">
        <f t="shared" si="76"/>
        <v>27</v>
      </c>
      <c r="CN14" s="317" t="str">
        <f>IF('Marks Entry'!AM15="","",'Marks Entry'!AM15)</f>
        <v/>
      </c>
      <c r="CO14" s="321">
        <f t="shared" si="77"/>
        <v>45</v>
      </c>
      <c r="CP14" s="307">
        <f t="shared" si="78"/>
        <v>0</v>
      </c>
      <c r="CQ14" s="307">
        <f t="shared" si="19"/>
        <v>0</v>
      </c>
      <c r="CR14" s="308">
        <f t="shared" si="79"/>
        <v>100</v>
      </c>
      <c r="CS14" s="307" t="str">
        <f t="shared" si="80"/>
        <v/>
      </c>
      <c r="CT14" s="307" t="str">
        <f t="shared" si="81"/>
        <v/>
      </c>
      <c r="CU14" s="307" t="str">
        <f t="shared" si="82"/>
        <v/>
      </c>
      <c r="CV14" s="307">
        <f t="shared" si="21"/>
        <v>0</v>
      </c>
      <c r="CW14" s="322" t="str">
        <f t="shared" si="83"/>
        <v>P</v>
      </c>
      <c r="CX14" s="322" t="str">
        <f t="shared" si="84"/>
        <v/>
      </c>
      <c r="CY14" s="322" t="str">
        <f t="shared" si="85"/>
        <v/>
      </c>
      <c r="CZ14" s="322" t="str">
        <f t="shared" si="86"/>
        <v/>
      </c>
      <c r="DA14" s="322" t="str">
        <f t="shared" si="87"/>
        <v/>
      </c>
      <c r="DB14" s="322" t="str">
        <f t="shared" si="88"/>
        <v/>
      </c>
      <c r="DC14" s="310">
        <f t="shared" si="117"/>
        <v>0</v>
      </c>
      <c r="DD14" s="310">
        <f t="shared" si="118"/>
        <v>0</v>
      </c>
      <c r="DE14" s="310">
        <f t="shared" si="119"/>
        <v>0</v>
      </c>
      <c r="DF14" s="310">
        <f t="shared" si="120"/>
        <v>0</v>
      </c>
      <c r="DG14" s="310">
        <f t="shared" si="121"/>
        <v>0</v>
      </c>
      <c r="DH14" s="323" t="str">
        <f t="shared" si="89"/>
        <v/>
      </c>
      <c r="DI14" s="20" t="str">
        <f>IF('Marks Entry'!AN15="","",'Marks Entry'!AN15)</f>
        <v/>
      </c>
      <c r="DJ14" s="20" t="str">
        <f>IF('Marks Entry'!AO15="","",'Marks Entry'!AO15)</f>
        <v/>
      </c>
      <c r="DK14" s="20" t="str">
        <f>IF('Marks Entry'!AP15="","",'Marks Entry'!AP15)</f>
        <v/>
      </c>
      <c r="DL14" s="20" t="str">
        <f>IF('Marks Entry'!AQ15="","",'Marks Entry'!AQ15)</f>
        <v/>
      </c>
      <c r="DM14" s="302" t="str">
        <f t="shared" si="90"/>
        <v>P</v>
      </c>
      <c r="DN14" s="302" t="str">
        <f t="shared" si="91"/>
        <v/>
      </c>
      <c r="DO14" s="324" t="str">
        <f t="shared" si="92"/>
        <v/>
      </c>
      <c r="DP14" s="302" t="str">
        <f t="shared" si="93"/>
        <v/>
      </c>
      <c r="DQ14" s="325" t="str">
        <f t="shared" si="94"/>
        <v/>
      </c>
      <c r="DR14" s="324" t="str">
        <f t="shared" si="95"/>
        <v/>
      </c>
      <c r="DS14" s="302" t="str">
        <f t="shared" si="96"/>
        <v/>
      </c>
      <c r="DT14" s="325" t="str">
        <f t="shared" si="97"/>
        <v/>
      </c>
      <c r="DU14" s="324" t="str">
        <f t="shared" si="98"/>
        <v/>
      </c>
      <c r="DV14" s="302" t="str">
        <f t="shared" si="99"/>
        <v/>
      </c>
      <c r="DW14" s="325" t="str">
        <f t="shared" si="100"/>
        <v/>
      </c>
      <c r="DX14" s="324" t="str">
        <f t="shared" si="101"/>
        <v/>
      </c>
      <c r="DY14" s="302" t="str">
        <f t="shared" si="102"/>
        <v/>
      </c>
      <c r="DZ14" s="325" t="str">
        <f t="shared" si="103"/>
        <v/>
      </c>
      <c r="EA14" s="324" t="str">
        <f t="shared" si="104"/>
        <v/>
      </c>
      <c r="EB14" s="302" t="str">
        <f t="shared" si="105"/>
        <v/>
      </c>
      <c r="EC14" s="325" t="str">
        <f t="shared" si="106"/>
        <v/>
      </c>
      <c r="ED14" s="324" t="str">
        <f t="shared" si="27"/>
        <v/>
      </c>
      <c r="EE14" s="313" t="str">
        <f t="shared" si="107"/>
        <v xml:space="preserve">      </v>
      </c>
      <c r="EF14" s="313" t="str">
        <f t="shared" si="108"/>
        <v xml:space="preserve">      </v>
      </c>
      <c r="EG14" s="313" t="str">
        <f t="shared" si="109"/>
        <v xml:space="preserve">      </v>
      </c>
      <c r="EH14" s="313" t="str">
        <f t="shared" si="110"/>
        <v xml:space="preserve">      </v>
      </c>
      <c r="EI14" s="313" t="str">
        <f t="shared" si="111"/>
        <v/>
      </c>
      <c r="EJ14" s="326" t="str">
        <f t="shared" si="112"/>
        <v/>
      </c>
      <c r="EK14" s="327" t="str">
        <f t="shared" si="113"/>
        <v/>
      </c>
      <c r="EL14" s="328" t="str">
        <f t="shared" si="114"/>
        <v/>
      </c>
      <c r="EM14" s="329" t="str">
        <f t="shared" si="115"/>
        <v/>
      </c>
      <c r="EN14" s="330" t="str">
        <f t="shared" si="28"/>
        <v/>
      </c>
      <c r="EO14" s="20" t="str">
        <f t="shared" si="116"/>
        <v/>
      </c>
    </row>
    <row r="15" spans="1:145" s="132" customFormat="1" ht="15.65" customHeight="1">
      <c r="A15" s="315">
        <v>10</v>
      </c>
      <c r="B15" s="316" t="str">
        <f>IF('Marks Entry'!B16="","",'Marks Entry'!B16)</f>
        <v>NSO</v>
      </c>
      <c r="C15" s="317">
        <f>IF('Marks Entry'!C16="","",'Marks Entry'!C16)</f>
        <v>428</v>
      </c>
      <c r="D15" s="318">
        <f>IF('Marks Entry'!D16="","",'Marks Entry'!D16)</f>
        <v>37753</v>
      </c>
      <c r="E15" s="319" t="str">
        <f>IF('Marks Entry'!E16="","",'Marks Entry'!E16)</f>
        <v>PANKAJ KUMAR</v>
      </c>
      <c r="F15" s="319" t="str">
        <f>IF('Marks Entry'!F16="","",'Marks Entry'!F16)</f>
        <v>KUKA RAM</v>
      </c>
      <c r="G15" s="319" t="str">
        <f>IF('Marks Entry'!G16="","",'Marks Entry'!G16)</f>
        <v>FULI DEVI</v>
      </c>
      <c r="H15" s="302" t="str">
        <f>IF('Marks Entry'!H16="","",'Marks Entry'!H16)</f>
        <v>SC</v>
      </c>
      <c r="I15" s="302" t="str">
        <f>IF('Marks Entry'!I16="","",'Marks Entry'!I16)</f>
        <v>M</v>
      </c>
      <c r="J15" s="302">
        <f>IF('Marks Entry'!J16="","",'Marks Entry'!J16)</f>
        <v>7</v>
      </c>
      <c r="K15" s="302">
        <f>IF('Marks Entry'!K16="","",'Marks Entry'!K16)</f>
        <v>10</v>
      </c>
      <c r="L15" s="302">
        <f>IF('Marks Entry'!L16="","",'Marks Entry'!L16)</f>
        <v>8</v>
      </c>
      <c r="M15" s="303">
        <f t="shared" si="29"/>
        <v>25</v>
      </c>
      <c r="N15" s="320">
        <f t="shared" si="30"/>
        <v>17</v>
      </c>
      <c r="O15" s="302">
        <f>IF('Marks Entry'!M16="","",'Marks Entry'!M16)</f>
        <v>44</v>
      </c>
      <c r="P15" s="320">
        <f t="shared" si="31"/>
        <v>32</v>
      </c>
      <c r="Q15" s="317" t="str">
        <f>IF('Marks Entry'!N16="","",'Marks Entry'!N16)</f>
        <v/>
      </c>
      <c r="R15" s="321">
        <f t="shared" si="32"/>
        <v>49</v>
      </c>
      <c r="S15" s="307">
        <f t="shared" si="33"/>
        <v>0</v>
      </c>
      <c r="T15" s="307">
        <f t="shared" si="2"/>
        <v>0</v>
      </c>
      <c r="U15" s="308" t="str">
        <f t="shared" si="34"/>
        <v/>
      </c>
      <c r="V15" s="307" t="str">
        <f t="shared" si="35"/>
        <v/>
      </c>
      <c r="W15" s="307" t="str">
        <f t="shared" si="36"/>
        <v/>
      </c>
      <c r="X15" s="307" t="str">
        <f t="shared" si="37"/>
        <v/>
      </c>
      <c r="Y15" s="302">
        <f>IF('Marks Entry'!O16="","",'Marks Entry'!O16)</f>
        <v>7</v>
      </c>
      <c r="Z15" s="302">
        <f>IF('Marks Entry'!P16="","",'Marks Entry'!P16)</f>
        <v>10</v>
      </c>
      <c r="AA15" s="302">
        <f>IF('Marks Entry'!Q16="","",'Marks Entry'!Q16)</f>
        <v>8</v>
      </c>
      <c r="AB15" s="303">
        <f t="shared" si="38"/>
        <v>25</v>
      </c>
      <c r="AC15" s="320">
        <f t="shared" si="39"/>
        <v>17</v>
      </c>
      <c r="AD15" s="302">
        <f>IF('Marks Entry'!R16="","",'Marks Entry'!R16)</f>
        <v>44</v>
      </c>
      <c r="AE15" s="320">
        <f t="shared" si="40"/>
        <v>32</v>
      </c>
      <c r="AF15" s="317" t="str">
        <f>IF('Marks Entry'!S16="","",'Marks Entry'!S16)</f>
        <v/>
      </c>
      <c r="AG15" s="321">
        <f t="shared" si="41"/>
        <v>49</v>
      </c>
      <c r="AH15" s="307">
        <f t="shared" si="42"/>
        <v>0</v>
      </c>
      <c r="AI15" s="307">
        <f t="shared" si="6"/>
        <v>0</v>
      </c>
      <c r="AJ15" s="308" t="str">
        <f t="shared" si="43"/>
        <v/>
      </c>
      <c r="AK15" s="307" t="str">
        <f t="shared" si="44"/>
        <v/>
      </c>
      <c r="AL15" s="307" t="str">
        <f t="shared" si="45"/>
        <v/>
      </c>
      <c r="AM15" s="307" t="str">
        <f t="shared" si="46"/>
        <v/>
      </c>
      <c r="AN15" s="302">
        <f>IF('Marks Entry'!T16="","",'Marks Entry'!T16)</f>
        <v>7</v>
      </c>
      <c r="AO15" s="302">
        <f>IF('Marks Entry'!U16="","",'Marks Entry'!U16)</f>
        <v>10</v>
      </c>
      <c r="AP15" s="302">
        <f>IF('Marks Entry'!V16="","",'Marks Entry'!V16)</f>
        <v>8</v>
      </c>
      <c r="AQ15" s="303">
        <f t="shared" si="47"/>
        <v>25</v>
      </c>
      <c r="AR15" s="320">
        <f t="shared" si="48"/>
        <v>17</v>
      </c>
      <c r="AS15" s="302">
        <f>IF('Marks Entry'!W16="","",'Marks Entry'!W16)</f>
        <v>44</v>
      </c>
      <c r="AT15" s="320">
        <f t="shared" si="49"/>
        <v>32</v>
      </c>
      <c r="AU15" s="317" t="str">
        <f>IF('Marks Entry'!X16="","",'Marks Entry'!X16)</f>
        <v/>
      </c>
      <c r="AV15" s="321">
        <f t="shared" si="50"/>
        <v>49</v>
      </c>
      <c r="AW15" s="307">
        <f t="shared" si="51"/>
        <v>0</v>
      </c>
      <c r="AX15" s="307">
        <f t="shared" si="10"/>
        <v>0</v>
      </c>
      <c r="AY15" s="308" t="str">
        <f t="shared" si="52"/>
        <v/>
      </c>
      <c r="AZ15" s="307" t="str">
        <f t="shared" si="53"/>
        <v/>
      </c>
      <c r="BA15" s="307" t="str">
        <f t="shared" si="54"/>
        <v/>
      </c>
      <c r="BB15" s="307" t="str">
        <f t="shared" si="55"/>
        <v/>
      </c>
      <c r="BC15" s="302">
        <f>IF('Marks Entry'!Y16="","",'Marks Entry'!Y16)</f>
        <v>7</v>
      </c>
      <c r="BD15" s="302">
        <f>IF('Marks Entry'!Z16="","",'Marks Entry'!Z16)</f>
        <v>10</v>
      </c>
      <c r="BE15" s="302">
        <f>IF('Marks Entry'!AA16="","",'Marks Entry'!AA16)</f>
        <v>8</v>
      </c>
      <c r="BF15" s="303">
        <f t="shared" si="56"/>
        <v>25</v>
      </c>
      <c r="BG15" s="320">
        <f t="shared" si="57"/>
        <v>17</v>
      </c>
      <c r="BH15" s="302">
        <f>IF('Marks Entry'!AB16="","",'Marks Entry'!AB16)</f>
        <v>44</v>
      </c>
      <c r="BI15" s="320">
        <f t="shared" si="58"/>
        <v>32</v>
      </c>
      <c r="BJ15" s="317" t="str">
        <f>IF('Marks Entry'!AC16="","",'Marks Entry'!AC16)</f>
        <v/>
      </c>
      <c r="BK15" s="321">
        <f t="shared" si="59"/>
        <v>49</v>
      </c>
      <c r="BL15" s="307">
        <f t="shared" si="60"/>
        <v>0</v>
      </c>
      <c r="BM15" s="307">
        <f t="shared" si="13"/>
        <v>0</v>
      </c>
      <c r="BN15" s="308" t="str">
        <f t="shared" si="61"/>
        <v/>
      </c>
      <c r="BO15" s="307" t="str">
        <f t="shared" si="62"/>
        <v/>
      </c>
      <c r="BP15" s="307" t="str">
        <f t="shared" si="63"/>
        <v/>
      </c>
      <c r="BQ15" s="307" t="str">
        <f t="shared" si="64"/>
        <v/>
      </c>
      <c r="BR15" s="302">
        <f>IF('Marks Entry'!AD16="","",'Marks Entry'!AD16)</f>
        <v>7</v>
      </c>
      <c r="BS15" s="302">
        <f>IF('Marks Entry'!AE16="","",'Marks Entry'!AE16)</f>
        <v>10</v>
      </c>
      <c r="BT15" s="302">
        <f>IF('Marks Entry'!AF16="","",'Marks Entry'!AF16)</f>
        <v>8</v>
      </c>
      <c r="BU15" s="303">
        <f t="shared" si="65"/>
        <v>25</v>
      </c>
      <c r="BV15" s="320">
        <f t="shared" si="66"/>
        <v>17</v>
      </c>
      <c r="BW15" s="302">
        <f>IF('Marks Entry'!AG16="","",'Marks Entry'!AG16)</f>
        <v>44</v>
      </c>
      <c r="BX15" s="320">
        <f t="shared" si="67"/>
        <v>32</v>
      </c>
      <c r="BY15" s="317" t="str">
        <f>IF('Marks Entry'!AH16="","",'Marks Entry'!AH16)</f>
        <v/>
      </c>
      <c r="BZ15" s="321">
        <f t="shared" si="68"/>
        <v>49</v>
      </c>
      <c r="CA15" s="307">
        <f t="shared" si="69"/>
        <v>0</v>
      </c>
      <c r="CB15" s="307">
        <f t="shared" si="16"/>
        <v>0</v>
      </c>
      <c r="CC15" s="308" t="str">
        <f t="shared" si="70"/>
        <v/>
      </c>
      <c r="CD15" s="307" t="str">
        <f t="shared" si="71"/>
        <v/>
      </c>
      <c r="CE15" s="307" t="str">
        <f t="shared" si="72"/>
        <v/>
      </c>
      <c r="CF15" s="307" t="str">
        <f t="shared" si="73"/>
        <v/>
      </c>
      <c r="CG15" s="302">
        <f>IF('Marks Entry'!AI16="","",'Marks Entry'!AI16)</f>
        <v>7</v>
      </c>
      <c r="CH15" s="302">
        <f>IF('Marks Entry'!AJ16="","",'Marks Entry'!AJ16)</f>
        <v>10</v>
      </c>
      <c r="CI15" s="302">
        <f>IF('Marks Entry'!AK16="","",'Marks Entry'!AK16)</f>
        <v>8</v>
      </c>
      <c r="CJ15" s="303">
        <f t="shared" si="74"/>
        <v>25</v>
      </c>
      <c r="CK15" s="320">
        <f t="shared" si="75"/>
        <v>17</v>
      </c>
      <c r="CL15" s="302">
        <f>IF('Marks Entry'!AL16="","",'Marks Entry'!AL16)</f>
        <v>44</v>
      </c>
      <c r="CM15" s="320">
        <f t="shared" si="76"/>
        <v>32</v>
      </c>
      <c r="CN15" s="317" t="str">
        <f>IF('Marks Entry'!AM16="","",'Marks Entry'!AM16)</f>
        <v/>
      </c>
      <c r="CO15" s="321">
        <f t="shared" si="77"/>
        <v>49</v>
      </c>
      <c r="CP15" s="307">
        <f t="shared" si="78"/>
        <v>0</v>
      </c>
      <c r="CQ15" s="307">
        <f t="shared" si="19"/>
        <v>0</v>
      </c>
      <c r="CR15" s="308" t="str">
        <f t="shared" si="79"/>
        <v/>
      </c>
      <c r="CS15" s="307" t="str">
        <f t="shared" si="80"/>
        <v/>
      </c>
      <c r="CT15" s="307" t="str">
        <f t="shared" si="81"/>
        <v/>
      </c>
      <c r="CU15" s="307" t="str">
        <f t="shared" si="82"/>
        <v/>
      </c>
      <c r="CV15" s="307">
        <f t="shared" si="21"/>
        <v>0</v>
      </c>
      <c r="CW15" s="322" t="str">
        <f t="shared" si="83"/>
        <v/>
      </c>
      <c r="CX15" s="322" t="str">
        <f t="shared" si="84"/>
        <v/>
      </c>
      <c r="CY15" s="322" t="str">
        <f t="shared" si="85"/>
        <v/>
      </c>
      <c r="CZ15" s="322" t="str">
        <f t="shared" si="86"/>
        <v/>
      </c>
      <c r="DA15" s="322" t="str">
        <f t="shared" si="87"/>
        <v/>
      </c>
      <c r="DB15" s="322" t="str">
        <f t="shared" si="88"/>
        <v/>
      </c>
      <c r="DC15" s="310">
        <f t="shared" si="117"/>
        <v>0</v>
      </c>
      <c r="DD15" s="310">
        <f t="shared" si="118"/>
        <v>0</v>
      </c>
      <c r="DE15" s="310">
        <f t="shared" si="119"/>
        <v>0</v>
      </c>
      <c r="DF15" s="310">
        <f t="shared" si="120"/>
        <v>0</v>
      </c>
      <c r="DG15" s="310">
        <f t="shared" si="121"/>
        <v>0</v>
      </c>
      <c r="DH15" s="323" t="str">
        <f t="shared" si="89"/>
        <v>uke i`Fkd</v>
      </c>
      <c r="DI15" s="20" t="str">
        <f>IF('Marks Entry'!AN16="","",'Marks Entry'!AN16)</f>
        <v/>
      </c>
      <c r="DJ15" s="20" t="str">
        <f>IF('Marks Entry'!AO16="","",'Marks Entry'!AO16)</f>
        <v/>
      </c>
      <c r="DK15" s="20" t="str">
        <f>IF('Marks Entry'!AP16="","",'Marks Entry'!AP16)</f>
        <v/>
      </c>
      <c r="DL15" s="20" t="str">
        <f>IF('Marks Entry'!AQ16="","",'Marks Entry'!AQ16)</f>
        <v/>
      </c>
      <c r="DM15" s="302" t="str">
        <f t="shared" si="90"/>
        <v/>
      </c>
      <c r="DN15" s="302" t="str">
        <f t="shared" si="91"/>
        <v/>
      </c>
      <c r="DO15" s="324" t="str">
        <f t="shared" si="92"/>
        <v/>
      </c>
      <c r="DP15" s="302" t="str">
        <f t="shared" si="93"/>
        <v/>
      </c>
      <c r="DQ15" s="325" t="str">
        <f t="shared" si="94"/>
        <v/>
      </c>
      <c r="DR15" s="324" t="str">
        <f t="shared" si="95"/>
        <v/>
      </c>
      <c r="DS15" s="302" t="str">
        <f t="shared" si="96"/>
        <v/>
      </c>
      <c r="DT15" s="325" t="str">
        <f t="shared" si="97"/>
        <v/>
      </c>
      <c r="DU15" s="324" t="str">
        <f t="shared" si="98"/>
        <v/>
      </c>
      <c r="DV15" s="302" t="str">
        <f t="shared" si="99"/>
        <v/>
      </c>
      <c r="DW15" s="325" t="str">
        <f t="shared" si="100"/>
        <v/>
      </c>
      <c r="DX15" s="324" t="str">
        <f t="shared" si="101"/>
        <v/>
      </c>
      <c r="DY15" s="302" t="str">
        <f t="shared" si="102"/>
        <v/>
      </c>
      <c r="DZ15" s="325" t="str">
        <f t="shared" si="103"/>
        <v/>
      </c>
      <c r="EA15" s="324" t="str">
        <f t="shared" si="104"/>
        <v/>
      </c>
      <c r="EB15" s="302" t="str">
        <f t="shared" si="105"/>
        <v/>
      </c>
      <c r="EC15" s="325" t="str">
        <f t="shared" si="106"/>
        <v/>
      </c>
      <c r="ED15" s="324" t="str">
        <f t="shared" si="27"/>
        <v/>
      </c>
      <c r="EE15" s="313" t="str">
        <f t="shared" si="107"/>
        <v xml:space="preserve">      </v>
      </c>
      <c r="EF15" s="313" t="str">
        <f t="shared" si="108"/>
        <v xml:space="preserve">      </v>
      </c>
      <c r="EG15" s="313" t="str">
        <f t="shared" si="109"/>
        <v xml:space="preserve">      </v>
      </c>
      <c r="EH15" s="313" t="str">
        <f t="shared" si="110"/>
        <v xml:space="preserve">      </v>
      </c>
      <c r="EI15" s="313" t="str">
        <f t="shared" si="111"/>
        <v>NSO</v>
      </c>
      <c r="EJ15" s="326">
        <f t="shared" si="112"/>
        <v>294</v>
      </c>
      <c r="EK15" s="327">
        <f t="shared" si="113"/>
        <v>49</v>
      </c>
      <c r="EL15" s="328" t="str">
        <f t="shared" si="114"/>
        <v>NSO</v>
      </c>
      <c r="EM15" s="329" t="str">
        <f t="shared" si="115"/>
        <v/>
      </c>
      <c r="EN15" s="330" t="str">
        <f t="shared" si="28"/>
        <v/>
      </c>
      <c r="EO15" s="20" t="str">
        <f t="shared" si="116"/>
        <v/>
      </c>
    </row>
    <row r="16" spans="1:145" s="132" customFormat="1" ht="15.65" customHeight="1">
      <c r="A16" s="315">
        <v>11</v>
      </c>
      <c r="B16" s="316">
        <f>IF('Marks Entry'!B17="","",'Marks Entry'!B17)</f>
        <v>911</v>
      </c>
      <c r="C16" s="317">
        <f>IF('Marks Entry'!C17="","",'Marks Entry'!C17)</f>
        <v>117</v>
      </c>
      <c r="D16" s="318">
        <f>IF('Marks Entry'!D17="","",'Marks Entry'!D17)</f>
        <v>38084</v>
      </c>
      <c r="E16" s="319" t="str">
        <f>IF('Marks Entry'!E17="","",'Marks Entry'!E17)</f>
        <v>PAPIYA DEVI DEVASI</v>
      </c>
      <c r="F16" s="319" t="str">
        <f>IF('Marks Entry'!F17="","",'Marks Entry'!F17)</f>
        <v>FUA RAM</v>
      </c>
      <c r="G16" s="319" t="str">
        <f>IF('Marks Entry'!G17="","",'Marks Entry'!G17)</f>
        <v>DAGRI DEVI</v>
      </c>
      <c r="H16" s="302" t="str">
        <f>IF('Marks Entry'!H17="","",'Marks Entry'!H17)</f>
        <v>SBC</v>
      </c>
      <c r="I16" s="302" t="str">
        <f>IF('Marks Entry'!I17="","",'Marks Entry'!I17)</f>
        <v>F</v>
      </c>
      <c r="J16" s="302">
        <f>IF('Marks Entry'!J17="","",'Marks Entry'!J17)</f>
        <v>4</v>
      </c>
      <c r="K16" s="302">
        <f>IF('Marks Entry'!K17="","",'Marks Entry'!K17)</f>
        <v>7</v>
      </c>
      <c r="L16" s="302">
        <f>IF('Marks Entry'!L17="","",'Marks Entry'!L17)</f>
        <v>8</v>
      </c>
      <c r="M16" s="303">
        <f t="shared" si="29"/>
        <v>19</v>
      </c>
      <c r="N16" s="320">
        <f t="shared" si="30"/>
        <v>13</v>
      </c>
      <c r="O16" s="302">
        <f>IF('Marks Entry'!M17="","",'Marks Entry'!M17)</f>
        <v>30</v>
      </c>
      <c r="P16" s="320">
        <f t="shared" si="31"/>
        <v>22</v>
      </c>
      <c r="Q16" s="317" t="str">
        <f>IF('Marks Entry'!N17="","",'Marks Entry'!N17)</f>
        <v/>
      </c>
      <c r="R16" s="321">
        <f t="shared" si="32"/>
        <v>35</v>
      </c>
      <c r="S16" s="307">
        <f t="shared" si="33"/>
        <v>0</v>
      </c>
      <c r="T16" s="307">
        <f t="shared" si="2"/>
        <v>0</v>
      </c>
      <c r="U16" s="308">
        <f t="shared" si="34"/>
        <v>100</v>
      </c>
      <c r="V16" s="307" t="str">
        <f t="shared" si="35"/>
        <v/>
      </c>
      <c r="W16" s="307" t="str">
        <f t="shared" si="36"/>
        <v/>
      </c>
      <c r="X16" s="307" t="str">
        <f t="shared" si="37"/>
        <v/>
      </c>
      <c r="Y16" s="302">
        <f>IF('Marks Entry'!O17="","",'Marks Entry'!O17)</f>
        <v>4</v>
      </c>
      <c r="Z16" s="302">
        <f>IF('Marks Entry'!P17="","",'Marks Entry'!P17)</f>
        <v>7</v>
      </c>
      <c r="AA16" s="302">
        <f>IF('Marks Entry'!Q17="","",'Marks Entry'!Q17)</f>
        <v>8</v>
      </c>
      <c r="AB16" s="303">
        <f t="shared" si="38"/>
        <v>19</v>
      </c>
      <c r="AC16" s="320">
        <f t="shared" si="39"/>
        <v>13</v>
      </c>
      <c r="AD16" s="302">
        <f>IF('Marks Entry'!R17="","",'Marks Entry'!R17)</f>
        <v>30</v>
      </c>
      <c r="AE16" s="320">
        <f t="shared" si="40"/>
        <v>22</v>
      </c>
      <c r="AF16" s="317" t="str">
        <f>IF('Marks Entry'!S17="","",'Marks Entry'!S17)</f>
        <v/>
      </c>
      <c r="AG16" s="321">
        <f t="shared" si="41"/>
        <v>35</v>
      </c>
      <c r="AH16" s="307">
        <f t="shared" si="42"/>
        <v>0</v>
      </c>
      <c r="AI16" s="307">
        <f t="shared" si="6"/>
        <v>0</v>
      </c>
      <c r="AJ16" s="308">
        <f t="shared" si="43"/>
        <v>100</v>
      </c>
      <c r="AK16" s="307" t="str">
        <f t="shared" si="44"/>
        <v/>
      </c>
      <c r="AL16" s="307" t="str">
        <f t="shared" si="45"/>
        <v/>
      </c>
      <c r="AM16" s="307" t="str">
        <f t="shared" si="46"/>
        <v/>
      </c>
      <c r="AN16" s="302">
        <f>IF('Marks Entry'!T17="","",'Marks Entry'!T17)</f>
        <v>4</v>
      </c>
      <c r="AO16" s="302">
        <f>IF('Marks Entry'!U17="","",'Marks Entry'!U17)</f>
        <v>7</v>
      </c>
      <c r="AP16" s="302">
        <f>IF('Marks Entry'!V17="","",'Marks Entry'!V17)</f>
        <v>8</v>
      </c>
      <c r="AQ16" s="303">
        <f t="shared" si="47"/>
        <v>19</v>
      </c>
      <c r="AR16" s="320">
        <f t="shared" si="48"/>
        <v>13</v>
      </c>
      <c r="AS16" s="302">
        <f>IF('Marks Entry'!W17="","",'Marks Entry'!W17)</f>
        <v>30</v>
      </c>
      <c r="AT16" s="320">
        <f t="shared" si="49"/>
        <v>22</v>
      </c>
      <c r="AU16" s="317" t="str">
        <f>IF('Marks Entry'!X17="","",'Marks Entry'!X17)</f>
        <v/>
      </c>
      <c r="AV16" s="321">
        <f t="shared" si="50"/>
        <v>35</v>
      </c>
      <c r="AW16" s="307">
        <f t="shared" si="51"/>
        <v>0</v>
      </c>
      <c r="AX16" s="307">
        <f t="shared" si="10"/>
        <v>0</v>
      </c>
      <c r="AY16" s="308">
        <f t="shared" si="52"/>
        <v>100</v>
      </c>
      <c r="AZ16" s="307" t="str">
        <f t="shared" si="53"/>
        <v/>
      </c>
      <c r="BA16" s="307" t="str">
        <f t="shared" si="54"/>
        <v/>
      </c>
      <c r="BB16" s="307" t="str">
        <f t="shared" si="55"/>
        <v/>
      </c>
      <c r="BC16" s="302">
        <f>IF('Marks Entry'!Y17="","",'Marks Entry'!Y17)</f>
        <v>4</v>
      </c>
      <c r="BD16" s="302">
        <f>IF('Marks Entry'!Z17="","",'Marks Entry'!Z17)</f>
        <v>7</v>
      </c>
      <c r="BE16" s="302">
        <f>IF('Marks Entry'!AA17="","",'Marks Entry'!AA17)</f>
        <v>8</v>
      </c>
      <c r="BF16" s="303">
        <f t="shared" si="56"/>
        <v>19</v>
      </c>
      <c r="BG16" s="320">
        <f t="shared" si="57"/>
        <v>13</v>
      </c>
      <c r="BH16" s="302">
        <f>IF('Marks Entry'!AB17="","",'Marks Entry'!AB17)</f>
        <v>30</v>
      </c>
      <c r="BI16" s="320">
        <f t="shared" si="58"/>
        <v>22</v>
      </c>
      <c r="BJ16" s="317" t="str">
        <f>IF('Marks Entry'!AC17="","",'Marks Entry'!AC17)</f>
        <v/>
      </c>
      <c r="BK16" s="321">
        <f t="shared" si="59"/>
        <v>35</v>
      </c>
      <c r="BL16" s="307">
        <f t="shared" si="60"/>
        <v>0</v>
      </c>
      <c r="BM16" s="307">
        <f t="shared" si="13"/>
        <v>0</v>
      </c>
      <c r="BN16" s="308">
        <f t="shared" si="61"/>
        <v>100</v>
      </c>
      <c r="BO16" s="307" t="str">
        <f t="shared" si="62"/>
        <v/>
      </c>
      <c r="BP16" s="307" t="str">
        <f t="shared" si="63"/>
        <v/>
      </c>
      <c r="BQ16" s="307" t="str">
        <f t="shared" si="64"/>
        <v/>
      </c>
      <c r="BR16" s="302">
        <f>IF('Marks Entry'!AD17="","",'Marks Entry'!AD17)</f>
        <v>4</v>
      </c>
      <c r="BS16" s="302">
        <f>IF('Marks Entry'!AE17="","",'Marks Entry'!AE17)</f>
        <v>7</v>
      </c>
      <c r="BT16" s="302">
        <f>IF('Marks Entry'!AF17="","",'Marks Entry'!AF17)</f>
        <v>8</v>
      </c>
      <c r="BU16" s="303">
        <f t="shared" si="65"/>
        <v>19</v>
      </c>
      <c r="BV16" s="320">
        <f t="shared" si="66"/>
        <v>13</v>
      </c>
      <c r="BW16" s="302">
        <f>IF('Marks Entry'!AG17="","",'Marks Entry'!AG17)</f>
        <v>30</v>
      </c>
      <c r="BX16" s="320">
        <f t="shared" si="67"/>
        <v>22</v>
      </c>
      <c r="BY16" s="317" t="str">
        <f>IF('Marks Entry'!AH17="","",'Marks Entry'!AH17)</f>
        <v/>
      </c>
      <c r="BZ16" s="321">
        <f t="shared" si="68"/>
        <v>35</v>
      </c>
      <c r="CA16" s="307">
        <f t="shared" si="69"/>
        <v>0</v>
      </c>
      <c r="CB16" s="307">
        <f t="shared" si="16"/>
        <v>0</v>
      </c>
      <c r="CC16" s="308">
        <f t="shared" si="70"/>
        <v>100</v>
      </c>
      <c r="CD16" s="307" t="str">
        <f t="shared" si="71"/>
        <v/>
      </c>
      <c r="CE16" s="307" t="str">
        <f t="shared" si="72"/>
        <v/>
      </c>
      <c r="CF16" s="307" t="str">
        <f t="shared" si="73"/>
        <v/>
      </c>
      <c r="CG16" s="302">
        <f>IF('Marks Entry'!AI17="","",'Marks Entry'!AI17)</f>
        <v>4</v>
      </c>
      <c r="CH16" s="302">
        <f>IF('Marks Entry'!AJ17="","",'Marks Entry'!AJ17)</f>
        <v>7</v>
      </c>
      <c r="CI16" s="302">
        <f>IF('Marks Entry'!AK17="","",'Marks Entry'!AK17)</f>
        <v>8</v>
      </c>
      <c r="CJ16" s="303">
        <f t="shared" si="74"/>
        <v>19</v>
      </c>
      <c r="CK16" s="320">
        <f t="shared" si="75"/>
        <v>13</v>
      </c>
      <c r="CL16" s="302">
        <f>IF('Marks Entry'!AL17="","",'Marks Entry'!AL17)</f>
        <v>30</v>
      </c>
      <c r="CM16" s="320">
        <f t="shared" si="76"/>
        <v>22</v>
      </c>
      <c r="CN16" s="317" t="str">
        <f>IF('Marks Entry'!AM17="","",'Marks Entry'!AM17)</f>
        <v/>
      </c>
      <c r="CO16" s="321">
        <f t="shared" si="77"/>
        <v>35</v>
      </c>
      <c r="CP16" s="307">
        <f t="shared" si="78"/>
        <v>0</v>
      </c>
      <c r="CQ16" s="307">
        <f t="shared" si="19"/>
        <v>0</v>
      </c>
      <c r="CR16" s="308">
        <f t="shared" si="79"/>
        <v>100</v>
      </c>
      <c r="CS16" s="307" t="str">
        <f t="shared" si="80"/>
        <v/>
      </c>
      <c r="CT16" s="307" t="str">
        <f t="shared" si="81"/>
        <v/>
      </c>
      <c r="CU16" s="307" t="str">
        <f t="shared" si="82"/>
        <v/>
      </c>
      <c r="CV16" s="307">
        <f t="shared" si="21"/>
        <v>0</v>
      </c>
      <c r="CW16" s="322" t="str">
        <f t="shared" si="83"/>
        <v/>
      </c>
      <c r="CX16" s="322" t="str">
        <f t="shared" si="84"/>
        <v/>
      </c>
      <c r="CY16" s="322" t="str">
        <f t="shared" si="85"/>
        <v/>
      </c>
      <c r="CZ16" s="322" t="str">
        <f t="shared" si="86"/>
        <v/>
      </c>
      <c r="DA16" s="322" t="str">
        <f t="shared" si="87"/>
        <v/>
      </c>
      <c r="DB16" s="322" t="str">
        <f t="shared" si="88"/>
        <v/>
      </c>
      <c r="DC16" s="310">
        <f t="shared" si="117"/>
        <v>0</v>
      </c>
      <c r="DD16" s="310">
        <f t="shared" si="118"/>
        <v>0</v>
      </c>
      <c r="DE16" s="310">
        <f t="shared" si="119"/>
        <v>0</v>
      </c>
      <c r="DF16" s="310">
        <f t="shared" si="120"/>
        <v>0</v>
      </c>
      <c r="DG16" s="310">
        <f t="shared" si="121"/>
        <v>0</v>
      </c>
      <c r="DH16" s="323" t="str">
        <f t="shared" si="89"/>
        <v/>
      </c>
      <c r="DI16" s="20" t="str">
        <f>IF('Marks Entry'!AN17="","",'Marks Entry'!AN17)</f>
        <v/>
      </c>
      <c r="DJ16" s="20" t="str">
        <f>IF('Marks Entry'!AO17="","",'Marks Entry'!AO17)</f>
        <v/>
      </c>
      <c r="DK16" s="20" t="str">
        <f>IF('Marks Entry'!AP17="","",'Marks Entry'!AP17)</f>
        <v/>
      </c>
      <c r="DL16" s="20" t="str">
        <f>IF('Marks Entry'!AQ17="","",'Marks Entry'!AQ17)</f>
        <v/>
      </c>
      <c r="DM16" s="302" t="str">
        <f t="shared" si="90"/>
        <v/>
      </c>
      <c r="DN16" s="302" t="str">
        <f t="shared" si="91"/>
        <v/>
      </c>
      <c r="DO16" s="324" t="str">
        <f t="shared" si="92"/>
        <v/>
      </c>
      <c r="DP16" s="302" t="str">
        <f t="shared" si="93"/>
        <v/>
      </c>
      <c r="DQ16" s="325" t="str">
        <f t="shared" si="94"/>
        <v/>
      </c>
      <c r="DR16" s="324" t="str">
        <f t="shared" si="95"/>
        <v/>
      </c>
      <c r="DS16" s="302" t="str">
        <f t="shared" si="96"/>
        <v/>
      </c>
      <c r="DT16" s="325" t="str">
        <f t="shared" si="97"/>
        <v/>
      </c>
      <c r="DU16" s="324" t="str">
        <f t="shared" si="98"/>
        <v/>
      </c>
      <c r="DV16" s="302" t="str">
        <f t="shared" si="99"/>
        <v/>
      </c>
      <c r="DW16" s="325" t="str">
        <f t="shared" si="100"/>
        <v/>
      </c>
      <c r="DX16" s="324" t="str">
        <f t="shared" si="101"/>
        <v/>
      </c>
      <c r="DY16" s="302" t="str">
        <f t="shared" si="102"/>
        <v/>
      </c>
      <c r="DZ16" s="325" t="str">
        <f t="shared" si="103"/>
        <v/>
      </c>
      <c r="EA16" s="324" t="str">
        <f t="shared" si="104"/>
        <v/>
      </c>
      <c r="EB16" s="302" t="str">
        <f t="shared" si="105"/>
        <v/>
      </c>
      <c r="EC16" s="325" t="str">
        <f t="shared" si="106"/>
        <v/>
      </c>
      <c r="ED16" s="324" t="str">
        <f t="shared" si="27"/>
        <v/>
      </c>
      <c r="EE16" s="313" t="str">
        <f t="shared" si="107"/>
        <v xml:space="preserve">      </v>
      </c>
      <c r="EF16" s="313" t="str">
        <f t="shared" si="108"/>
        <v xml:space="preserve">      </v>
      </c>
      <c r="EG16" s="313" t="str">
        <f t="shared" si="109"/>
        <v xml:space="preserve">      </v>
      </c>
      <c r="EH16" s="313" t="str">
        <f t="shared" si="110"/>
        <v xml:space="preserve">      </v>
      </c>
      <c r="EI16" s="313" t="str">
        <f t="shared" si="111"/>
        <v/>
      </c>
      <c r="EJ16" s="326" t="str">
        <f t="shared" si="112"/>
        <v/>
      </c>
      <c r="EK16" s="327" t="str">
        <f t="shared" si="113"/>
        <v/>
      </c>
      <c r="EL16" s="328" t="str">
        <f t="shared" si="114"/>
        <v/>
      </c>
      <c r="EM16" s="329" t="str">
        <f t="shared" si="115"/>
        <v/>
      </c>
      <c r="EN16" s="330" t="str">
        <f t="shared" si="28"/>
        <v/>
      </c>
      <c r="EO16" s="20" t="str">
        <f t="shared" si="116"/>
        <v/>
      </c>
    </row>
    <row r="17" spans="1:145" s="132" customFormat="1" ht="15.65" customHeight="1">
      <c r="A17" s="315">
        <v>12</v>
      </c>
      <c r="B17" s="316">
        <f>IF('Marks Entry'!B18="","",'Marks Entry'!B18)</f>
        <v>912</v>
      </c>
      <c r="C17" s="317">
        <f>IF('Marks Entry'!C18="","",'Marks Entry'!C18)</f>
        <v>463</v>
      </c>
      <c r="D17" s="318">
        <f>IF('Marks Entry'!D18="","",'Marks Entry'!D18)</f>
        <v>38082</v>
      </c>
      <c r="E17" s="319" t="str">
        <f>IF('Marks Entry'!E18="","",'Marks Entry'!E18)</f>
        <v>PRAVIN KUMAR</v>
      </c>
      <c r="F17" s="319" t="str">
        <f>IF('Marks Entry'!F18="","",'Marks Entry'!F18)</f>
        <v>RUPA RAM</v>
      </c>
      <c r="G17" s="319" t="str">
        <f>IF('Marks Entry'!G18="","",'Marks Entry'!G18)</f>
        <v>PYARI DEVI</v>
      </c>
      <c r="H17" s="302" t="str">
        <f>IF('Marks Entry'!H18="","",'Marks Entry'!H18)</f>
        <v>SC</v>
      </c>
      <c r="I17" s="302" t="str">
        <f>IF('Marks Entry'!I18="","",'Marks Entry'!I18)</f>
        <v>M</v>
      </c>
      <c r="J17" s="302">
        <f>IF('Marks Entry'!J18="","",'Marks Entry'!J18)</f>
        <v>6</v>
      </c>
      <c r="K17" s="302">
        <f>IF('Marks Entry'!K18="","",'Marks Entry'!K18)</f>
        <v>8</v>
      </c>
      <c r="L17" s="302">
        <f>IF('Marks Entry'!L18="","",'Marks Entry'!L18)</f>
        <v>10</v>
      </c>
      <c r="M17" s="303">
        <f t="shared" si="29"/>
        <v>24</v>
      </c>
      <c r="N17" s="320">
        <f t="shared" si="30"/>
        <v>16</v>
      </c>
      <c r="O17" s="302">
        <f>IF('Marks Entry'!M18="","",'Marks Entry'!M18)</f>
        <v>43</v>
      </c>
      <c r="P17" s="320">
        <f t="shared" si="31"/>
        <v>31</v>
      </c>
      <c r="Q17" s="317" t="str">
        <f>IF('Marks Entry'!N18="","",'Marks Entry'!N18)</f>
        <v/>
      </c>
      <c r="R17" s="321">
        <f t="shared" si="32"/>
        <v>47</v>
      </c>
      <c r="S17" s="307">
        <f t="shared" si="33"/>
        <v>0</v>
      </c>
      <c r="T17" s="307">
        <f t="shared" si="2"/>
        <v>0</v>
      </c>
      <c r="U17" s="308">
        <f t="shared" si="34"/>
        <v>100</v>
      </c>
      <c r="V17" s="307" t="str">
        <f t="shared" si="35"/>
        <v/>
      </c>
      <c r="W17" s="307" t="str">
        <f t="shared" si="36"/>
        <v/>
      </c>
      <c r="X17" s="307" t="str">
        <f t="shared" si="37"/>
        <v/>
      </c>
      <c r="Y17" s="302">
        <f>IF('Marks Entry'!O18="","",'Marks Entry'!O18)</f>
        <v>6</v>
      </c>
      <c r="Z17" s="302">
        <f>IF('Marks Entry'!P18="","",'Marks Entry'!P18)</f>
        <v>8</v>
      </c>
      <c r="AA17" s="302">
        <f>IF('Marks Entry'!Q18="","",'Marks Entry'!Q18)</f>
        <v>10</v>
      </c>
      <c r="AB17" s="303">
        <f t="shared" si="38"/>
        <v>24</v>
      </c>
      <c r="AC17" s="320">
        <f t="shared" si="39"/>
        <v>16</v>
      </c>
      <c r="AD17" s="302">
        <f>IF('Marks Entry'!R18="","",'Marks Entry'!R18)</f>
        <v>43</v>
      </c>
      <c r="AE17" s="320">
        <f t="shared" si="40"/>
        <v>31</v>
      </c>
      <c r="AF17" s="317" t="str">
        <f>IF('Marks Entry'!S18="","",'Marks Entry'!S18)</f>
        <v/>
      </c>
      <c r="AG17" s="321">
        <f t="shared" si="41"/>
        <v>47</v>
      </c>
      <c r="AH17" s="307">
        <f t="shared" si="42"/>
        <v>0</v>
      </c>
      <c r="AI17" s="307">
        <f t="shared" si="6"/>
        <v>0</v>
      </c>
      <c r="AJ17" s="308">
        <f t="shared" si="43"/>
        <v>100</v>
      </c>
      <c r="AK17" s="307" t="str">
        <f t="shared" si="44"/>
        <v/>
      </c>
      <c r="AL17" s="307" t="str">
        <f t="shared" si="45"/>
        <v/>
      </c>
      <c r="AM17" s="307" t="str">
        <f t="shared" si="46"/>
        <v/>
      </c>
      <c r="AN17" s="302">
        <f>IF('Marks Entry'!T18="","",'Marks Entry'!T18)</f>
        <v>6</v>
      </c>
      <c r="AO17" s="302">
        <f>IF('Marks Entry'!U18="","",'Marks Entry'!U18)</f>
        <v>8</v>
      </c>
      <c r="AP17" s="302">
        <f>IF('Marks Entry'!V18="","",'Marks Entry'!V18)</f>
        <v>10</v>
      </c>
      <c r="AQ17" s="303">
        <f t="shared" si="47"/>
        <v>24</v>
      </c>
      <c r="AR17" s="320">
        <f t="shared" si="48"/>
        <v>16</v>
      </c>
      <c r="AS17" s="302">
        <f>IF('Marks Entry'!W18="","",'Marks Entry'!W18)</f>
        <v>43</v>
      </c>
      <c r="AT17" s="320">
        <f t="shared" si="49"/>
        <v>31</v>
      </c>
      <c r="AU17" s="317" t="str">
        <f>IF('Marks Entry'!X18="","",'Marks Entry'!X18)</f>
        <v/>
      </c>
      <c r="AV17" s="321">
        <f t="shared" si="50"/>
        <v>47</v>
      </c>
      <c r="AW17" s="307">
        <f t="shared" si="51"/>
        <v>0</v>
      </c>
      <c r="AX17" s="307">
        <f t="shared" si="10"/>
        <v>0</v>
      </c>
      <c r="AY17" s="308">
        <f t="shared" si="52"/>
        <v>100</v>
      </c>
      <c r="AZ17" s="307" t="str">
        <f t="shared" si="53"/>
        <v/>
      </c>
      <c r="BA17" s="307" t="str">
        <f t="shared" si="54"/>
        <v/>
      </c>
      <c r="BB17" s="307" t="str">
        <f t="shared" si="55"/>
        <v/>
      </c>
      <c r="BC17" s="302">
        <f>IF('Marks Entry'!Y18="","",'Marks Entry'!Y18)</f>
        <v>6</v>
      </c>
      <c r="BD17" s="302">
        <f>IF('Marks Entry'!Z18="","",'Marks Entry'!Z18)</f>
        <v>8</v>
      </c>
      <c r="BE17" s="302">
        <f>IF('Marks Entry'!AA18="","",'Marks Entry'!AA18)</f>
        <v>10</v>
      </c>
      <c r="BF17" s="303">
        <f t="shared" si="56"/>
        <v>24</v>
      </c>
      <c r="BG17" s="320">
        <f t="shared" si="57"/>
        <v>16</v>
      </c>
      <c r="BH17" s="302">
        <f>IF('Marks Entry'!AB18="","",'Marks Entry'!AB18)</f>
        <v>43</v>
      </c>
      <c r="BI17" s="320">
        <f t="shared" si="58"/>
        <v>31</v>
      </c>
      <c r="BJ17" s="317" t="str">
        <f>IF('Marks Entry'!AC18="","",'Marks Entry'!AC18)</f>
        <v/>
      </c>
      <c r="BK17" s="321">
        <f t="shared" si="59"/>
        <v>47</v>
      </c>
      <c r="BL17" s="307">
        <f t="shared" si="60"/>
        <v>0</v>
      </c>
      <c r="BM17" s="307">
        <f t="shared" si="13"/>
        <v>0</v>
      </c>
      <c r="BN17" s="308">
        <f t="shared" si="61"/>
        <v>100</v>
      </c>
      <c r="BO17" s="307" t="str">
        <f t="shared" si="62"/>
        <v/>
      </c>
      <c r="BP17" s="307" t="str">
        <f t="shared" si="63"/>
        <v/>
      </c>
      <c r="BQ17" s="307" t="str">
        <f t="shared" si="64"/>
        <v/>
      </c>
      <c r="BR17" s="302">
        <f>IF('Marks Entry'!AD18="","",'Marks Entry'!AD18)</f>
        <v>6</v>
      </c>
      <c r="BS17" s="302">
        <f>IF('Marks Entry'!AE18="","",'Marks Entry'!AE18)</f>
        <v>8</v>
      </c>
      <c r="BT17" s="302">
        <f>IF('Marks Entry'!AF18="","",'Marks Entry'!AF18)</f>
        <v>10</v>
      </c>
      <c r="BU17" s="303">
        <f t="shared" si="65"/>
        <v>24</v>
      </c>
      <c r="BV17" s="320">
        <f t="shared" si="66"/>
        <v>16</v>
      </c>
      <c r="BW17" s="302">
        <f>IF('Marks Entry'!AG18="","",'Marks Entry'!AG18)</f>
        <v>43</v>
      </c>
      <c r="BX17" s="320">
        <f t="shared" si="67"/>
        <v>31</v>
      </c>
      <c r="BY17" s="317" t="str">
        <f>IF('Marks Entry'!AH18="","",'Marks Entry'!AH18)</f>
        <v/>
      </c>
      <c r="BZ17" s="321">
        <f t="shared" si="68"/>
        <v>47</v>
      </c>
      <c r="CA17" s="307">
        <f t="shared" si="69"/>
        <v>0</v>
      </c>
      <c r="CB17" s="307">
        <f t="shared" si="16"/>
        <v>0</v>
      </c>
      <c r="CC17" s="308">
        <f t="shared" si="70"/>
        <v>100</v>
      </c>
      <c r="CD17" s="307" t="str">
        <f t="shared" si="71"/>
        <v/>
      </c>
      <c r="CE17" s="307" t="str">
        <f t="shared" si="72"/>
        <v/>
      </c>
      <c r="CF17" s="307" t="str">
        <f t="shared" si="73"/>
        <v/>
      </c>
      <c r="CG17" s="302">
        <f>IF('Marks Entry'!AI18="","",'Marks Entry'!AI18)</f>
        <v>6</v>
      </c>
      <c r="CH17" s="302">
        <f>IF('Marks Entry'!AJ18="","",'Marks Entry'!AJ18)</f>
        <v>8</v>
      </c>
      <c r="CI17" s="302">
        <f>IF('Marks Entry'!AK18="","",'Marks Entry'!AK18)</f>
        <v>10</v>
      </c>
      <c r="CJ17" s="303">
        <f t="shared" si="74"/>
        <v>24</v>
      </c>
      <c r="CK17" s="320">
        <f t="shared" si="75"/>
        <v>16</v>
      </c>
      <c r="CL17" s="302">
        <f>IF('Marks Entry'!AL18="","",'Marks Entry'!AL18)</f>
        <v>43</v>
      </c>
      <c r="CM17" s="320">
        <f t="shared" si="76"/>
        <v>31</v>
      </c>
      <c r="CN17" s="317" t="str">
        <f>IF('Marks Entry'!AM18="","",'Marks Entry'!AM18)</f>
        <v/>
      </c>
      <c r="CO17" s="321">
        <f t="shared" si="77"/>
        <v>47</v>
      </c>
      <c r="CP17" s="307">
        <f t="shared" si="78"/>
        <v>0</v>
      </c>
      <c r="CQ17" s="307">
        <f t="shared" si="19"/>
        <v>0</v>
      </c>
      <c r="CR17" s="308">
        <f t="shared" si="79"/>
        <v>100</v>
      </c>
      <c r="CS17" s="307" t="str">
        <f t="shared" si="80"/>
        <v/>
      </c>
      <c r="CT17" s="307" t="str">
        <f t="shared" si="81"/>
        <v/>
      </c>
      <c r="CU17" s="307" t="str">
        <f t="shared" si="82"/>
        <v/>
      </c>
      <c r="CV17" s="307">
        <f t="shared" si="21"/>
        <v>0</v>
      </c>
      <c r="CW17" s="322" t="str">
        <f t="shared" si="83"/>
        <v/>
      </c>
      <c r="CX17" s="322" t="str">
        <f t="shared" si="84"/>
        <v/>
      </c>
      <c r="CY17" s="322" t="str">
        <f t="shared" si="85"/>
        <v/>
      </c>
      <c r="CZ17" s="322" t="str">
        <f t="shared" si="86"/>
        <v/>
      </c>
      <c r="DA17" s="322" t="str">
        <f t="shared" si="87"/>
        <v/>
      </c>
      <c r="DB17" s="322" t="str">
        <f t="shared" si="88"/>
        <v/>
      </c>
      <c r="DC17" s="310">
        <f t="shared" si="117"/>
        <v>0</v>
      </c>
      <c r="DD17" s="310">
        <f t="shared" si="118"/>
        <v>0</v>
      </c>
      <c r="DE17" s="310">
        <f t="shared" si="119"/>
        <v>0</v>
      </c>
      <c r="DF17" s="310">
        <f t="shared" si="120"/>
        <v>0</v>
      </c>
      <c r="DG17" s="310">
        <f t="shared" si="121"/>
        <v>0</v>
      </c>
      <c r="DH17" s="323" t="str">
        <f t="shared" si="89"/>
        <v/>
      </c>
      <c r="DI17" s="20" t="str">
        <f>IF('Marks Entry'!AN18="","",'Marks Entry'!AN18)</f>
        <v/>
      </c>
      <c r="DJ17" s="20" t="str">
        <f>IF('Marks Entry'!AO18="","",'Marks Entry'!AO18)</f>
        <v/>
      </c>
      <c r="DK17" s="20" t="str">
        <f>IF('Marks Entry'!AP18="","",'Marks Entry'!AP18)</f>
        <v/>
      </c>
      <c r="DL17" s="20" t="str">
        <f>IF('Marks Entry'!AQ18="","",'Marks Entry'!AQ18)</f>
        <v/>
      </c>
      <c r="DM17" s="302" t="str">
        <f t="shared" si="90"/>
        <v/>
      </c>
      <c r="DN17" s="302" t="str">
        <f t="shared" si="91"/>
        <v/>
      </c>
      <c r="DO17" s="324" t="str">
        <f t="shared" si="92"/>
        <v/>
      </c>
      <c r="DP17" s="302" t="str">
        <f t="shared" si="93"/>
        <v/>
      </c>
      <c r="DQ17" s="325" t="str">
        <f t="shared" si="94"/>
        <v/>
      </c>
      <c r="DR17" s="324" t="str">
        <f t="shared" si="95"/>
        <v/>
      </c>
      <c r="DS17" s="302" t="str">
        <f t="shared" si="96"/>
        <v/>
      </c>
      <c r="DT17" s="325" t="str">
        <f t="shared" si="97"/>
        <v/>
      </c>
      <c r="DU17" s="324" t="str">
        <f t="shared" si="98"/>
        <v/>
      </c>
      <c r="DV17" s="302" t="str">
        <f t="shared" si="99"/>
        <v/>
      </c>
      <c r="DW17" s="325" t="str">
        <f t="shared" si="100"/>
        <v/>
      </c>
      <c r="DX17" s="324" t="str">
        <f t="shared" si="101"/>
        <v/>
      </c>
      <c r="DY17" s="302" t="str">
        <f t="shared" si="102"/>
        <v/>
      </c>
      <c r="DZ17" s="325" t="str">
        <f t="shared" si="103"/>
        <v/>
      </c>
      <c r="EA17" s="324" t="str">
        <f t="shared" si="104"/>
        <v/>
      </c>
      <c r="EB17" s="302" t="str">
        <f t="shared" si="105"/>
        <v/>
      </c>
      <c r="EC17" s="325" t="str">
        <f t="shared" si="106"/>
        <v/>
      </c>
      <c r="ED17" s="324" t="str">
        <f t="shared" si="27"/>
        <v/>
      </c>
      <c r="EE17" s="313" t="str">
        <f t="shared" si="107"/>
        <v xml:space="preserve">      </v>
      </c>
      <c r="EF17" s="313" t="str">
        <f t="shared" si="108"/>
        <v xml:space="preserve">      </v>
      </c>
      <c r="EG17" s="313" t="str">
        <f t="shared" si="109"/>
        <v xml:space="preserve">      </v>
      </c>
      <c r="EH17" s="313" t="str">
        <f t="shared" si="110"/>
        <v xml:space="preserve">      </v>
      </c>
      <c r="EI17" s="313" t="str">
        <f t="shared" si="111"/>
        <v/>
      </c>
      <c r="EJ17" s="326" t="str">
        <f t="shared" si="112"/>
        <v/>
      </c>
      <c r="EK17" s="327" t="str">
        <f t="shared" si="113"/>
        <v/>
      </c>
      <c r="EL17" s="328" t="str">
        <f t="shared" si="114"/>
        <v/>
      </c>
      <c r="EM17" s="329" t="str">
        <f t="shared" si="115"/>
        <v/>
      </c>
      <c r="EN17" s="330" t="str">
        <f t="shared" si="28"/>
        <v/>
      </c>
      <c r="EO17" s="20" t="str">
        <f t="shared" si="116"/>
        <v/>
      </c>
    </row>
    <row r="18" spans="1:145" s="132" customFormat="1" ht="15.65" customHeight="1">
      <c r="A18" s="315">
        <v>13</v>
      </c>
      <c r="B18" s="316">
        <f>IF('Marks Entry'!B19="","",'Marks Entry'!B19)</f>
        <v>913</v>
      </c>
      <c r="C18" s="317">
        <f>IF('Marks Entry'!C19="","",'Marks Entry'!C19)</f>
        <v>307</v>
      </c>
      <c r="D18" s="318">
        <f>IF('Marks Entry'!D19="","",'Marks Entry'!D19)</f>
        <v>37380</v>
      </c>
      <c r="E18" s="319" t="str">
        <f>IF('Marks Entry'!E19="","",'Marks Entry'!E19)</f>
        <v>RINKU ANKIYA</v>
      </c>
      <c r="F18" s="319" t="str">
        <f>IF('Marks Entry'!F19="","",'Marks Entry'!F19)</f>
        <v>PRAVEEN KUMAR</v>
      </c>
      <c r="G18" s="319" t="str">
        <f>IF('Marks Entry'!G19="","",'Marks Entry'!G19)</f>
        <v>MANJU DEVI</v>
      </c>
      <c r="H18" s="302" t="str">
        <f>IF('Marks Entry'!H19="","",'Marks Entry'!H19)</f>
        <v>SC</v>
      </c>
      <c r="I18" s="302" t="str">
        <f>IF('Marks Entry'!I19="","",'Marks Entry'!I19)</f>
        <v>F</v>
      </c>
      <c r="J18" s="302">
        <f>IF('Marks Entry'!J19="","",'Marks Entry'!J19)</f>
        <v>6</v>
      </c>
      <c r="K18" s="302">
        <f>IF('Marks Entry'!K19="","",'Marks Entry'!K19)</f>
        <v>8</v>
      </c>
      <c r="L18" s="302">
        <f>IF('Marks Entry'!L19="","",'Marks Entry'!L19)</f>
        <v>9</v>
      </c>
      <c r="M18" s="303">
        <f t="shared" si="29"/>
        <v>23</v>
      </c>
      <c r="N18" s="320">
        <f t="shared" si="30"/>
        <v>16</v>
      </c>
      <c r="O18" s="302">
        <f>IF('Marks Entry'!M19="","",'Marks Entry'!M19)</f>
        <v>47</v>
      </c>
      <c r="P18" s="320">
        <f t="shared" si="31"/>
        <v>34</v>
      </c>
      <c r="Q18" s="317" t="str">
        <f>IF('Marks Entry'!N19="","",'Marks Entry'!N19)</f>
        <v/>
      </c>
      <c r="R18" s="321">
        <f t="shared" si="32"/>
        <v>50</v>
      </c>
      <c r="S18" s="307">
        <f t="shared" si="33"/>
        <v>0</v>
      </c>
      <c r="T18" s="307">
        <f t="shared" si="2"/>
        <v>0</v>
      </c>
      <c r="U18" s="308">
        <f t="shared" si="34"/>
        <v>100</v>
      </c>
      <c r="V18" s="307" t="str">
        <f t="shared" si="35"/>
        <v/>
      </c>
      <c r="W18" s="307" t="str">
        <f t="shared" si="36"/>
        <v/>
      </c>
      <c r="X18" s="307" t="str">
        <f t="shared" si="37"/>
        <v/>
      </c>
      <c r="Y18" s="302">
        <f>IF('Marks Entry'!O19="","",'Marks Entry'!O19)</f>
        <v>6</v>
      </c>
      <c r="Z18" s="302">
        <f>IF('Marks Entry'!P19="","",'Marks Entry'!P19)</f>
        <v>8</v>
      </c>
      <c r="AA18" s="302">
        <f>IF('Marks Entry'!Q19="","",'Marks Entry'!Q19)</f>
        <v>9</v>
      </c>
      <c r="AB18" s="303">
        <f t="shared" si="38"/>
        <v>23</v>
      </c>
      <c r="AC18" s="320">
        <f t="shared" si="39"/>
        <v>16</v>
      </c>
      <c r="AD18" s="302">
        <f>IF('Marks Entry'!R19="","",'Marks Entry'!R19)</f>
        <v>47</v>
      </c>
      <c r="AE18" s="320">
        <f t="shared" si="40"/>
        <v>34</v>
      </c>
      <c r="AF18" s="317" t="str">
        <f>IF('Marks Entry'!S19="","",'Marks Entry'!S19)</f>
        <v/>
      </c>
      <c r="AG18" s="321">
        <f t="shared" si="41"/>
        <v>50</v>
      </c>
      <c r="AH18" s="307">
        <f t="shared" si="42"/>
        <v>0</v>
      </c>
      <c r="AI18" s="307">
        <f t="shared" si="6"/>
        <v>0</v>
      </c>
      <c r="AJ18" s="308">
        <f t="shared" si="43"/>
        <v>100</v>
      </c>
      <c r="AK18" s="307" t="str">
        <f t="shared" si="44"/>
        <v/>
      </c>
      <c r="AL18" s="307" t="str">
        <f t="shared" si="45"/>
        <v/>
      </c>
      <c r="AM18" s="307" t="str">
        <f t="shared" si="46"/>
        <v/>
      </c>
      <c r="AN18" s="302">
        <f>IF('Marks Entry'!T19="","",'Marks Entry'!T19)</f>
        <v>6</v>
      </c>
      <c r="AO18" s="302">
        <f>IF('Marks Entry'!U19="","",'Marks Entry'!U19)</f>
        <v>8</v>
      </c>
      <c r="AP18" s="302">
        <f>IF('Marks Entry'!V19="","",'Marks Entry'!V19)</f>
        <v>9</v>
      </c>
      <c r="AQ18" s="303">
        <f t="shared" si="47"/>
        <v>23</v>
      </c>
      <c r="AR18" s="320">
        <f t="shared" si="48"/>
        <v>16</v>
      </c>
      <c r="AS18" s="302">
        <f>IF('Marks Entry'!W19="","",'Marks Entry'!W19)</f>
        <v>47</v>
      </c>
      <c r="AT18" s="320">
        <f t="shared" si="49"/>
        <v>34</v>
      </c>
      <c r="AU18" s="317" t="str">
        <f>IF('Marks Entry'!X19="","",'Marks Entry'!X19)</f>
        <v/>
      </c>
      <c r="AV18" s="321">
        <f t="shared" si="50"/>
        <v>50</v>
      </c>
      <c r="AW18" s="307">
        <f t="shared" si="51"/>
        <v>0</v>
      </c>
      <c r="AX18" s="307">
        <f t="shared" si="10"/>
        <v>0</v>
      </c>
      <c r="AY18" s="308">
        <f t="shared" si="52"/>
        <v>100</v>
      </c>
      <c r="AZ18" s="307" t="str">
        <f t="shared" si="53"/>
        <v/>
      </c>
      <c r="BA18" s="307" t="str">
        <f t="shared" si="54"/>
        <v/>
      </c>
      <c r="BB18" s="307" t="str">
        <f t="shared" si="55"/>
        <v/>
      </c>
      <c r="BC18" s="302">
        <f>IF('Marks Entry'!Y19="","",'Marks Entry'!Y19)</f>
        <v>6</v>
      </c>
      <c r="BD18" s="302">
        <f>IF('Marks Entry'!Z19="","",'Marks Entry'!Z19)</f>
        <v>8</v>
      </c>
      <c r="BE18" s="302">
        <f>IF('Marks Entry'!AA19="","",'Marks Entry'!AA19)</f>
        <v>9</v>
      </c>
      <c r="BF18" s="303">
        <f t="shared" si="56"/>
        <v>23</v>
      </c>
      <c r="BG18" s="320">
        <f t="shared" si="57"/>
        <v>16</v>
      </c>
      <c r="BH18" s="302">
        <f>IF('Marks Entry'!AB19="","",'Marks Entry'!AB19)</f>
        <v>47</v>
      </c>
      <c r="BI18" s="320">
        <f t="shared" si="58"/>
        <v>34</v>
      </c>
      <c r="BJ18" s="317" t="str">
        <f>IF('Marks Entry'!AC19="","",'Marks Entry'!AC19)</f>
        <v/>
      </c>
      <c r="BK18" s="321">
        <f t="shared" si="59"/>
        <v>50</v>
      </c>
      <c r="BL18" s="307">
        <f t="shared" si="60"/>
        <v>0</v>
      </c>
      <c r="BM18" s="307">
        <f t="shared" si="13"/>
        <v>0</v>
      </c>
      <c r="BN18" s="308">
        <f t="shared" si="61"/>
        <v>100</v>
      </c>
      <c r="BO18" s="307" t="str">
        <f t="shared" si="62"/>
        <v/>
      </c>
      <c r="BP18" s="307" t="str">
        <f t="shared" si="63"/>
        <v/>
      </c>
      <c r="BQ18" s="307" t="str">
        <f t="shared" si="64"/>
        <v/>
      </c>
      <c r="BR18" s="302">
        <f>IF('Marks Entry'!AD19="","",'Marks Entry'!AD19)</f>
        <v>6</v>
      </c>
      <c r="BS18" s="302">
        <f>IF('Marks Entry'!AE19="","",'Marks Entry'!AE19)</f>
        <v>8</v>
      </c>
      <c r="BT18" s="302">
        <f>IF('Marks Entry'!AF19="","",'Marks Entry'!AF19)</f>
        <v>9</v>
      </c>
      <c r="BU18" s="303">
        <f t="shared" si="65"/>
        <v>23</v>
      </c>
      <c r="BV18" s="320">
        <f t="shared" si="66"/>
        <v>16</v>
      </c>
      <c r="BW18" s="302">
        <f>IF('Marks Entry'!AG19="","",'Marks Entry'!AG19)</f>
        <v>47</v>
      </c>
      <c r="BX18" s="320">
        <f t="shared" si="67"/>
        <v>34</v>
      </c>
      <c r="BY18" s="317" t="str">
        <f>IF('Marks Entry'!AH19="","",'Marks Entry'!AH19)</f>
        <v/>
      </c>
      <c r="BZ18" s="321">
        <f t="shared" si="68"/>
        <v>50</v>
      </c>
      <c r="CA18" s="307">
        <f t="shared" si="69"/>
        <v>0</v>
      </c>
      <c r="CB18" s="307">
        <f t="shared" si="16"/>
        <v>0</v>
      </c>
      <c r="CC18" s="308">
        <f t="shared" si="70"/>
        <v>100</v>
      </c>
      <c r="CD18" s="307" t="str">
        <f t="shared" si="71"/>
        <v/>
      </c>
      <c r="CE18" s="307" t="str">
        <f t="shared" si="72"/>
        <v/>
      </c>
      <c r="CF18" s="307" t="str">
        <f t="shared" si="73"/>
        <v/>
      </c>
      <c r="CG18" s="302">
        <f>IF('Marks Entry'!AI19="","",'Marks Entry'!AI19)</f>
        <v>6</v>
      </c>
      <c r="CH18" s="302">
        <f>IF('Marks Entry'!AJ19="","",'Marks Entry'!AJ19)</f>
        <v>8</v>
      </c>
      <c r="CI18" s="302">
        <f>IF('Marks Entry'!AK19="","",'Marks Entry'!AK19)</f>
        <v>9</v>
      </c>
      <c r="CJ18" s="303">
        <f t="shared" si="74"/>
        <v>23</v>
      </c>
      <c r="CK18" s="320">
        <f t="shared" si="75"/>
        <v>16</v>
      </c>
      <c r="CL18" s="302">
        <f>IF('Marks Entry'!AL19="","",'Marks Entry'!AL19)</f>
        <v>47</v>
      </c>
      <c r="CM18" s="320">
        <f t="shared" si="76"/>
        <v>34</v>
      </c>
      <c r="CN18" s="317" t="str">
        <f>IF('Marks Entry'!AM19="","",'Marks Entry'!AM19)</f>
        <v/>
      </c>
      <c r="CO18" s="321">
        <f t="shared" si="77"/>
        <v>50</v>
      </c>
      <c r="CP18" s="307">
        <f t="shared" si="78"/>
        <v>0</v>
      </c>
      <c r="CQ18" s="307">
        <f t="shared" si="19"/>
        <v>0</v>
      </c>
      <c r="CR18" s="308">
        <f t="shared" si="79"/>
        <v>100</v>
      </c>
      <c r="CS18" s="307" t="str">
        <f t="shared" si="80"/>
        <v/>
      </c>
      <c r="CT18" s="307" t="str">
        <f t="shared" si="81"/>
        <v/>
      </c>
      <c r="CU18" s="307" t="str">
        <f t="shared" si="82"/>
        <v/>
      </c>
      <c r="CV18" s="307">
        <f t="shared" si="21"/>
        <v>0</v>
      </c>
      <c r="CW18" s="322" t="str">
        <f t="shared" si="83"/>
        <v/>
      </c>
      <c r="CX18" s="322" t="str">
        <f t="shared" si="84"/>
        <v/>
      </c>
      <c r="CY18" s="322" t="str">
        <f t="shared" si="85"/>
        <v/>
      </c>
      <c r="CZ18" s="322" t="str">
        <f t="shared" si="86"/>
        <v/>
      </c>
      <c r="DA18" s="322" t="str">
        <f t="shared" si="87"/>
        <v/>
      </c>
      <c r="DB18" s="322" t="str">
        <f t="shared" si="88"/>
        <v/>
      </c>
      <c r="DC18" s="310">
        <f t="shared" si="117"/>
        <v>0</v>
      </c>
      <c r="DD18" s="310">
        <f t="shared" si="118"/>
        <v>0</v>
      </c>
      <c r="DE18" s="310">
        <f t="shared" si="119"/>
        <v>0</v>
      </c>
      <c r="DF18" s="310">
        <f t="shared" si="120"/>
        <v>0</v>
      </c>
      <c r="DG18" s="310">
        <f t="shared" si="121"/>
        <v>0</v>
      </c>
      <c r="DH18" s="323" t="str">
        <f t="shared" si="89"/>
        <v/>
      </c>
      <c r="DI18" s="20" t="str">
        <f>IF('Marks Entry'!AN19="","",'Marks Entry'!AN19)</f>
        <v/>
      </c>
      <c r="DJ18" s="20" t="str">
        <f>IF('Marks Entry'!AO19="","",'Marks Entry'!AO19)</f>
        <v/>
      </c>
      <c r="DK18" s="20" t="str">
        <f>IF('Marks Entry'!AP19="","",'Marks Entry'!AP19)</f>
        <v/>
      </c>
      <c r="DL18" s="20" t="str">
        <f>IF('Marks Entry'!AQ19="","",'Marks Entry'!AQ19)</f>
        <v/>
      </c>
      <c r="DM18" s="302" t="str">
        <f t="shared" si="90"/>
        <v/>
      </c>
      <c r="DN18" s="302" t="str">
        <f t="shared" si="91"/>
        <v/>
      </c>
      <c r="DO18" s="324" t="str">
        <f t="shared" si="92"/>
        <v/>
      </c>
      <c r="DP18" s="302" t="str">
        <f t="shared" si="93"/>
        <v/>
      </c>
      <c r="DQ18" s="325" t="str">
        <f t="shared" si="94"/>
        <v/>
      </c>
      <c r="DR18" s="324" t="str">
        <f t="shared" si="95"/>
        <v/>
      </c>
      <c r="DS18" s="302" t="str">
        <f t="shared" si="96"/>
        <v/>
      </c>
      <c r="DT18" s="325" t="str">
        <f t="shared" si="97"/>
        <v/>
      </c>
      <c r="DU18" s="324" t="str">
        <f t="shared" si="98"/>
        <v/>
      </c>
      <c r="DV18" s="302" t="str">
        <f t="shared" si="99"/>
        <v/>
      </c>
      <c r="DW18" s="325" t="str">
        <f t="shared" si="100"/>
        <v/>
      </c>
      <c r="DX18" s="324" t="str">
        <f t="shared" si="101"/>
        <v/>
      </c>
      <c r="DY18" s="302" t="str">
        <f t="shared" si="102"/>
        <v/>
      </c>
      <c r="DZ18" s="325" t="str">
        <f t="shared" si="103"/>
        <v/>
      </c>
      <c r="EA18" s="324" t="str">
        <f t="shared" si="104"/>
        <v/>
      </c>
      <c r="EB18" s="302" t="str">
        <f t="shared" si="105"/>
        <v/>
      </c>
      <c r="EC18" s="325" t="str">
        <f t="shared" si="106"/>
        <v/>
      </c>
      <c r="ED18" s="324" t="str">
        <f t="shared" si="27"/>
        <v/>
      </c>
      <c r="EE18" s="313" t="str">
        <f t="shared" si="107"/>
        <v xml:space="preserve">      </v>
      </c>
      <c r="EF18" s="313" t="str">
        <f t="shared" si="108"/>
        <v xml:space="preserve">      </v>
      </c>
      <c r="EG18" s="313" t="str">
        <f t="shared" si="109"/>
        <v xml:space="preserve">      </v>
      </c>
      <c r="EH18" s="313" t="str">
        <f t="shared" si="110"/>
        <v xml:space="preserve">      </v>
      </c>
      <c r="EI18" s="313" t="str">
        <f t="shared" si="111"/>
        <v/>
      </c>
      <c r="EJ18" s="326" t="str">
        <f t="shared" si="112"/>
        <v/>
      </c>
      <c r="EK18" s="327" t="str">
        <f t="shared" si="113"/>
        <v/>
      </c>
      <c r="EL18" s="328" t="str">
        <f t="shared" si="114"/>
        <v/>
      </c>
      <c r="EM18" s="329" t="str">
        <f t="shared" si="115"/>
        <v/>
      </c>
      <c r="EN18" s="330" t="str">
        <f t="shared" si="28"/>
        <v/>
      </c>
      <c r="EO18" s="20" t="str">
        <f t="shared" si="116"/>
        <v/>
      </c>
    </row>
    <row r="19" spans="1:145" s="132" customFormat="1" ht="15.65" customHeight="1">
      <c r="A19" s="315">
        <v>14</v>
      </c>
      <c r="B19" s="316">
        <f>IF('Marks Entry'!B20="","",'Marks Entry'!B20)</f>
        <v>914</v>
      </c>
      <c r="C19" s="317">
        <f>IF('Marks Entry'!C20="","",'Marks Entry'!C20)</f>
        <v>348</v>
      </c>
      <c r="D19" s="318">
        <f>IF('Marks Entry'!D20="","",'Marks Entry'!D20)</f>
        <v>38004</v>
      </c>
      <c r="E19" s="319" t="str">
        <f>IF('Marks Entry'!E20="","",'Marks Entry'!E20)</f>
        <v>SUMAN KANWAR</v>
      </c>
      <c r="F19" s="319" t="str">
        <f>IF('Marks Entry'!F20="","",'Marks Entry'!F20)</f>
        <v>DEVI SINGH</v>
      </c>
      <c r="G19" s="319" t="str">
        <f>IF('Marks Entry'!G20="","",'Marks Entry'!G20)</f>
        <v>ANOP KANWAR</v>
      </c>
      <c r="H19" s="302" t="str">
        <f>IF('Marks Entry'!H20="","",'Marks Entry'!H20)</f>
        <v>GEN</v>
      </c>
      <c r="I19" s="302" t="str">
        <f>IF('Marks Entry'!I20="","",'Marks Entry'!I20)</f>
        <v>F</v>
      </c>
      <c r="J19" s="302">
        <f>IF('Marks Entry'!J20="","",'Marks Entry'!J20)</f>
        <v>6</v>
      </c>
      <c r="K19" s="302">
        <f>IF('Marks Entry'!K20="","",'Marks Entry'!K20)</f>
        <v>6</v>
      </c>
      <c r="L19" s="302" t="str">
        <f>IF('Marks Entry'!L20="","",'Marks Entry'!L20)</f>
        <v>AB</v>
      </c>
      <c r="M19" s="303">
        <f t="shared" si="29"/>
        <v>12</v>
      </c>
      <c r="N19" s="320">
        <f t="shared" si="30"/>
        <v>8</v>
      </c>
      <c r="O19" s="302">
        <f>IF('Marks Entry'!M20="","",'Marks Entry'!M20)</f>
        <v>35</v>
      </c>
      <c r="P19" s="320">
        <f t="shared" si="31"/>
        <v>25</v>
      </c>
      <c r="Q19" s="317" t="str">
        <f>IF('Marks Entry'!N20="","",'Marks Entry'!N20)</f>
        <v/>
      </c>
      <c r="R19" s="321">
        <f t="shared" si="32"/>
        <v>33</v>
      </c>
      <c r="S19" s="307">
        <f t="shared" si="33"/>
        <v>0</v>
      </c>
      <c r="T19" s="307">
        <f t="shared" si="2"/>
        <v>0</v>
      </c>
      <c r="U19" s="308">
        <f t="shared" si="34"/>
        <v>100</v>
      </c>
      <c r="V19" s="307" t="str">
        <f t="shared" si="35"/>
        <v/>
      </c>
      <c r="W19" s="307" t="str">
        <f t="shared" si="36"/>
        <v/>
      </c>
      <c r="X19" s="307" t="str">
        <f t="shared" si="37"/>
        <v/>
      </c>
      <c r="Y19" s="302">
        <f>IF('Marks Entry'!O20="","",'Marks Entry'!O20)</f>
        <v>6</v>
      </c>
      <c r="Z19" s="302">
        <f>IF('Marks Entry'!P20="","",'Marks Entry'!P20)</f>
        <v>6</v>
      </c>
      <c r="AA19" s="302" t="str">
        <f>IF('Marks Entry'!Q20="","",'Marks Entry'!Q20)</f>
        <v>AB</v>
      </c>
      <c r="AB19" s="303">
        <f t="shared" si="38"/>
        <v>12</v>
      </c>
      <c r="AC19" s="320">
        <f t="shared" si="39"/>
        <v>8</v>
      </c>
      <c r="AD19" s="302">
        <f>IF('Marks Entry'!R20="","",'Marks Entry'!R20)</f>
        <v>35</v>
      </c>
      <c r="AE19" s="320">
        <f t="shared" si="40"/>
        <v>25</v>
      </c>
      <c r="AF19" s="317" t="str">
        <f>IF('Marks Entry'!S20="","",'Marks Entry'!S20)</f>
        <v/>
      </c>
      <c r="AG19" s="321">
        <f t="shared" si="41"/>
        <v>33</v>
      </c>
      <c r="AH19" s="307">
        <f t="shared" si="42"/>
        <v>0</v>
      </c>
      <c r="AI19" s="307">
        <f t="shared" si="6"/>
        <v>0</v>
      </c>
      <c r="AJ19" s="308">
        <f t="shared" si="43"/>
        <v>100</v>
      </c>
      <c r="AK19" s="307" t="str">
        <f t="shared" si="44"/>
        <v/>
      </c>
      <c r="AL19" s="307" t="str">
        <f t="shared" si="45"/>
        <v/>
      </c>
      <c r="AM19" s="307" t="str">
        <f t="shared" si="46"/>
        <v/>
      </c>
      <c r="AN19" s="302">
        <f>IF('Marks Entry'!T20="","",'Marks Entry'!T20)</f>
        <v>6</v>
      </c>
      <c r="AO19" s="302">
        <f>IF('Marks Entry'!U20="","",'Marks Entry'!U20)</f>
        <v>6</v>
      </c>
      <c r="AP19" s="302" t="str">
        <f>IF('Marks Entry'!V20="","",'Marks Entry'!V20)</f>
        <v>AB</v>
      </c>
      <c r="AQ19" s="303">
        <f t="shared" si="47"/>
        <v>12</v>
      </c>
      <c r="AR19" s="320">
        <f t="shared" si="48"/>
        <v>8</v>
      </c>
      <c r="AS19" s="302">
        <f>IF('Marks Entry'!W20="","",'Marks Entry'!W20)</f>
        <v>35</v>
      </c>
      <c r="AT19" s="320">
        <f t="shared" si="49"/>
        <v>25</v>
      </c>
      <c r="AU19" s="317" t="str">
        <f>IF('Marks Entry'!X20="","",'Marks Entry'!X20)</f>
        <v/>
      </c>
      <c r="AV19" s="321">
        <f t="shared" si="50"/>
        <v>33</v>
      </c>
      <c r="AW19" s="307">
        <f t="shared" si="51"/>
        <v>0</v>
      </c>
      <c r="AX19" s="307">
        <f t="shared" si="10"/>
        <v>0</v>
      </c>
      <c r="AY19" s="308">
        <f t="shared" si="52"/>
        <v>100</v>
      </c>
      <c r="AZ19" s="307" t="str">
        <f t="shared" si="53"/>
        <v/>
      </c>
      <c r="BA19" s="307" t="str">
        <f t="shared" si="54"/>
        <v/>
      </c>
      <c r="BB19" s="307" t="str">
        <f t="shared" si="55"/>
        <v/>
      </c>
      <c r="BC19" s="302">
        <f>IF('Marks Entry'!Y20="","",'Marks Entry'!Y20)</f>
        <v>6</v>
      </c>
      <c r="BD19" s="302">
        <f>IF('Marks Entry'!Z20="","",'Marks Entry'!Z20)</f>
        <v>6</v>
      </c>
      <c r="BE19" s="302" t="str">
        <f>IF('Marks Entry'!AA20="","",'Marks Entry'!AA20)</f>
        <v>AB</v>
      </c>
      <c r="BF19" s="303">
        <f t="shared" si="56"/>
        <v>12</v>
      </c>
      <c r="BG19" s="320">
        <f t="shared" si="57"/>
        <v>8</v>
      </c>
      <c r="BH19" s="302">
        <f>IF('Marks Entry'!AB20="","",'Marks Entry'!AB20)</f>
        <v>35</v>
      </c>
      <c r="BI19" s="320">
        <f t="shared" si="58"/>
        <v>25</v>
      </c>
      <c r="BJ19" s="317" t="str">
        <f>IF('Marks Entry'!AC20="","",'Marks Entry'!AC20)</f>
        <v/>
      </c>
      <c r="BK19" s="321">
        <f t="shared" si="59"/>
        <v>33</v>
      </c>
      <c r="BL19" s="307">
        <f t="shared" si="60"/>
        <v>0</v>
      </c>
      <c r="BM19" s="307">
        <f t="shared" si="13"/>
        <v>0</v>
      </c>
      <c r="BN19" s="308">
        <f t="shared" si="61"/>
        <v>100</v>
      </c>
      <c r="BO19" s="307" t="str">
        <f t="shared" si="62"/>
        <v/>
      </c>
      <c r="BP19" s="307" t="str">
        <f t="shared" si="63"/>
        <v/>
      </c>
      <c r="BQ19" s="307" t="str">
        <f t="shared" si="64"/>
        <v/>
      </c>
      <c r="BR19" s="302">
        <f>IF('Marks Entry'!AD20="","",'Marks Entry'!AD20)</f>
        <v>6</v>
      </c>
      <c r="BS19" s="302">
        <f>IF('Marks Entry'!AE20="","",'Marks Entry'!AE20)</f>
        <v>6</v>
      </c>
      <c r="BT19" s="302" t="str">
        <f>IF('Marks Entry'!AF20="","",'Marks Entry'!AF20)</f>
        <v>AB</v>
      </c>
      <c r="BU19" s="303">
        <f t="shared" si="65"/>
        <v>12</v>
      </c>
      <c r="BV19" s="320">
        <f t="shared" si="66"/>
        <v>8</v>
      </c>
      <c r="BW19" s="302">
        <f>IF('Marks Entry'!AG20="","",'Marks Entry'!AG20)</f>
        <v>35</v>
      </c>
      <c r="BX19" s="320">
        <f t="shared" si="67"/>
        <v>25</v>
      </c>
      <c r="BY19" s="317" t="str">
        <f>IF('Marks Entry'!AH20="","",'Marks Entry'!AH20)</f>
        <v/>
      </c>
      <c r="BZ19" s="321">
        <f t="shared" si="68"/>
        <v>33</v>
      </c>
      <c r="CA19" s="307">
        <f t="shared" si="69"/>
        <v>0</v>
      </c>
      <c r="CB19" s="307">
        <f t="shared" si="16"/>
        <v>0</v>
      </c>
      <c r="CC19" s="308">
        <f t="shared" si="70"/>
        <v>100</v>
      </c>
      <c r="CD19" s="307" t="str">
        <f t="shared" si="71"/>
        <v/>
      </c>
      <c r="CE19" s="307" t="str">
        <f t="shared" si="72"/>
        <v/>
      </c>
      <c r="CF19" s="307" t="str">
        <f t="shared" si="73"/>
        <v/>
      </c>
      <c r="CG19" s="302">
        <f>IF('Marks Entry'!AI20="","",'Marks Entry'!AI20)</f>
        <v>6</v>
      </c>
      <c r="CH19" s="302">
        <f>IF('Marks Entry'!AJ20="","",'Marks Entry'!AJ20)</f>
        <v>6</v>
      </c>
      <c r="CI19" s="302" t="str">
        <f>IF('Marks Entry'!AK20="","",'Marks Entry'!AK20)</f>
        <v>AB</v>
      </c>
      <c r="CJ19" s="303">
        <f t="shared" si="74"/>
        <v>12</v>
      </c>
      <c r="CK19" s="320">
        <f t="shared" si="75"/>
        <v>8</v>
      </c>
      <c r="CL19" s="302">
        <f>IF('Marks Entry'!AL20="","",'Marks Entry'!AL20)</f>
        <v>35</v>
      </c>
      <c r="CM19" s="320">
        <f t="shared" si="76"/>
        <v>25</v>
      </c>
      <c r="CN19" s="317" t="str">
        <f>IF('Marks Entry'!AM20="","",'Marks Entry'!AM20)</f>
        <v/>
      </c>
      <c r="CO19" s="321">
        <f t="shared" si="77"/>
        <v>33</v>
      </c>
      <c r="CP19" s="307">
        <f t="shared" si="78"/>
        <v>0</v>
      </c>
      <c r="CQ19" s="307">
        <f t="shared" si="19"/>
        <v>0</v>
      </c>
      <c r="CR19" s="308">
        <f t="shared" si="79"/>
        <v>100</v>
      </c>
      <c r="CS19" s="307" t="str">
        <f t="shared" si="80"/>
        <v/>
      </c>
      <c r="CT19" s="307" t="str">
        <f t="shared" si="81"/>
        <v/>
      </c>
      <c r="CU19" s="307" t="str">
        <f t="shared" si="82"/>
        <v/>
      </c>
      <c r="CV19" s="307">
        <f t="shared" si="21"/>
        <v>0</v>
      </c>
      <c r="CW19" s="322" t="str">
        <f t="shared" si="83"/>
        <v/>
      </c>
      <c r="CX19" s="322" t="str">
        <f t="shared" si="84"/>
        <v/>
      </c>
      <c r="CY19" s="322" t="str">
        <f t="shared" si="85"/>
        <v/>
      </c>
      <c r="CZ19" s="322" t="str">
        <f t="shared" si="86"/>
        <v/>
      </c>
      <c r="DA19" s="322" t="str">
        <f t="shared" si="87"/>
        <v/>
      </c>
      <c r="DB19" s="322" t="str">
        <f t="shared" si="88"/>
        <v/>
      </c>
      <c r="DC19" s="310">
        <f t="shared" si="117"/>
        <v>0</v>
      </c>
      <c r="DD19" s="310">
        <f t="shared" si="118"/>
        <v>0</v>
      </c>
      <c r="DE19" s="310">
        <f t="shared" si="119"/>
        <v>0</v>
      </c>
      <c r="DF19" s="310">
        <f t="shared" si="120"/>
        <v>0</v>
      </c>
      <c r="DG19" s="310">
        <f t="shared" si="121"/>
        <v>0</v>
      </c>
      <c r="DH19" s="323" t="str">
        <f t="shared" si="89"/>
        <v/>
      </c>
      <c r="DI19" s="20" t="str">
        <f>IF('Marks Entry'!AN20="","",'Marks Entry'!AN20)</f>
        <v/>
      </c>
      <c r="DJ19" s="20" t="str">
        <f>IF('Marks Entry'!AO20="","",'Marks Entry'!AO20)</f>
        <v/>
      </c>
      <c r="DK19" s="20" t="str">
        <f>IF('Marks Entry'!AP20="","",'Marks Entry'!AP20)</f>
        <v/>
      </c>
      <c r="DL19" s="20" t="str">
        <f>IF('Marks Entry'!AQ20="","",'Marks Entry'!AQ20)</f>
        <v/>
      </c>
      <c r="DM19" s="302" t="str">
        <f t="shared" si="90"/>
        <v/>
      </c>
      <c r="DN19" s="302" t="str">
        <f t="shared" si="91"/>
        <v/>
      </c>
      <c r="DO19" s="324" t="str">
        <f t="shared" si="92"/>
        <v/>
      </c>
      <c r="DP19" s="302" t="str">
        <f t="shared" si="93"/>
        <v/>
      </c>
      <c r="DQ19" s="325" t="str">
        <f t="shared" si="94"/>
        <v/>
      </c>
      <c r="DR19" s="324" t="str">
        <f t="shared" si="95"/>
        <v/>
      </c>
      <c r="DS19" s="302" t="str">
        <f t="shared" si="96"/>
        <v/>
      </c>
      <c r="DT19" s="325" t="str">
        <f t="shared" si="97"/>
        <v/>
      </c>
      <c r="DU19" s="324" t="str">
        <f t="shared" si="98"/>
        <v/>
      </c>
      <c r="DV19" s="302" t="str">
        <f t="shared" si="99"/>
        <v/>
      </c>
      <c r="DW19" s="325" t="str">
        <f t="shared" si="100"/>
        <v/>
      </c>
      <c r="DX19" s="324" t="str">
        <f t="shared" si="101"/>
        <v/>
      </c>
      <c r="DY19" s="302" t="str">
        <f t="shared" si="102"/>
        <v/>
      </c>
      <c r="DZ19" s="325" t="str">
        <f t="shared" si="103"/>
        <v/>
      </c>
      <c r="EA19" s="324" t="str">
        <f t="shared" si="104"/>
        <v/>
      </c>
      <c r="EB19" s="302" t="str">
        <f t="shared" si="105"/>
        <v/>
      </c>
      <c r="EC19" s="325" t="str">
        <f t="shared" si="106"/>
        <v/>
      </c>
      <c r="ED19" s="324" t="str">
        <f t="shared" si="27"/>
        <v/>
      </c>
      <c r="EE19" s="313" t="str">
        <f t="shared" si="107"/>
        <v xml:space="preserve">      </v>
      </c>
      <c r="EF19" s="313" t="str">
        <f t="shared" si="108"/>
        <v xml:space="preserve">      </v>
      </c>
      <c r="EG19" s="313" t="str">
        <f t="shared" si="109"/>
        <v xml:space="preserve">      </v>
      </c>
      <c r="EH19" s="313" t="str">
        <f t="shared" si="110"/>
        <v xml:space="preserve">      </v>
      </c>
      <c r="EI19" s="313" t="str">
        <f t="shared" si="111"/>
        <v/>
      </c>
      <c r="EJ19" s="326" t="str">
        <f t="shared" si="112"/>
        <v/>
      </c>
      <c r="EK19" s="327" t="str">
        <f t="shared" si="113"/>
        <v/>
      </c>
      <c r="EL19" s="328" t="str">
        <f t="shared" si="114"/>
        <v/>
      </c>
      <c r="EM19" s="329" t="str">
        <f t="shared" si="115"/>
        <v/>
      </c>
      <c r="EN19" s="330" t="str">
        <f t="shared" si="28"/>
        <v/>
      </c>
      <c r="EO19" s="20" t="str">
        <f t="shared" si="116"/>
        <v/>
      </c>
    </row>
    <row r="20" spans="1:145" s="132" customFormat="1" ht="15.65" customHeight="1">
      <c r="A20" s="315">
        <v>15</v>
      </c>
      <c r="B20" s="316">
        <f>IF('Marks Entry'!B21="","",'Marks Entry'!B21)</f>
        <v>915</v>
      </c>
      <c r="C20" s="317">
        <f>IF('Marks Entry'!C21="","",'Marks Entry'!C21)</f>
        <v>466</v>
      </c>
      <c r="D20" s="318">
        <f>IF('Marks Entry'!D21="","",'Marks Entry'!D21)</f>
        <v>38178</v>
      </c>
      <c r="E20" s="319" t="str">
        <f>IF('Marks Entry'!E21="","",'Marks Entry'!E21)</f>
        <v>YUVRAJ SINGH</v>
      </c>
      <c r="F20" s="319" t="str">
        <f>IF('Marks Entry'!F21="","",'Marks Entry'!F21)</f>
        <v>GANPATSINGH</v>
      </c>
      <c r="G20" s="319" t="str">
        <f>IF('Marks Entry'!G21="","",'Marks Entry'!G21)</f>
        <v>MUNNA KANWAR</v>
      </c>
      <c r="H20" s="302" t="str">
        <f>IF('Marks Entry'!H21="","",'Marks Entry'!H21)</f>
        <v>GEN</v>
      </c>
      <c r="I20" s="302" t="str">
        <f>IF('Marks Entry'!I21="","",'Marks Entry'!I21)</f>
        <v>M</v>
      </c>
      <c r="J20" s="302">
        <f>IF('Marks Entry'!J21="","",'Marks Entry'!J21)</f>
        <v>10</v>
      </c>
      <c r="K20" s="302">
        <f>IF('Marks Entry'!K21="","",'Marks Entry'!K21)</f>
        <v>10</v>
      </c>
      <c r="L20" s="302">
        <f>IF('Marks Entry'!L21="","",'Marks Entry'!L21)</f>
        <v>10</v>
      </c>
      <c r="M20" s="303">
        <f t="shared" si="29"/>
        <v>30</v>
      </c>
      <c r="N20" s="320">
        <f t="shared" si="30"/>
        <v>20</v>
      </c>
      <c r="O20" s="302">
        <f>IF('Marks Entry'!M21="","",'Marks Entry'!M21)</f>
        <v>57</v>
      </c>
      <c r="P20" s="320">
        <f t="shared" si="31"/>
        <v>41</v>
      </c>
      <c r="Q20" s="317" t="str">
        <f>IF('Marks Entry'!N21="","",'Marks Entry'!N21)</f>
        <v/>
      </c>
      <c r="R20" s="321">
        <f t="shared" si="32"/>
        <v>61</v>
      </c>
      <c r="S20" s="307">
        <f t="shared" si="33"/>
        <v>0</v>
      </c>
      <c r="T20" s="307">
        <f t="shared" si="2"/>
        <v>0</v>
      </c>
      <c r="U20" s="308">
        <f t="shared" si="34"/>
        <v>100</v>
      </c>
      <c r="V20" s="307" t="str">
        <f t="shared" si="35"/>
        <v/>
      </c>
      <c r="W20" s="307" t="str">
        <f>IF(OR($B20="NSO",$E20="",Q20=""),"",IF(OR(V20="AB",Q20="ab"),"AB",IF(Q20="ML","RE",IF(AND(R20&gt;=36%*U20),"P",IF(AND(R20&gt;=34%*U20,T20=0),"G2",IF(AND(R20&gt;=31%*U20,T20=0),"G1",IF(R20&lt;=30%*U20,"F","")))))))</f>
        <v/>
      </c>
      <c r="X20" s="307" t="str">
        <f t="shared" si="37"/>
        <v/>
      </c>
      <c r="Y20" s="302">
        <f>IF('Marks Entry'!O21="","",'Marks Entry'!O21)</f>
        <v>10</v>
      </c>
      <c r="Z20" s="302">
        <f>IF('Marks Entry'!P21="","",'Marks Entry'!P21)</f>
        <v>10</v>
      </c>
      <c r="AA20" s="302">
        <f>IF('Marks Entry'!Q21="","",'Marks Entry'!Q21)</f>
        <v>10</v>
      </c>
      <c r="AB20" s="303">
        <f t="shared" si="38"/>
        <v>30</v>
      </c>
      <c r="AC20" s="320">
        <f t="shared" si="39"/>
        <v>20</v>
      </c>
      <c r="AD20" s="302">
        <f>IF('Marks Entry'!R21="","",'Marks Entry'!R21)</f>
        <v>57</v>
      </c>
      <c r="AE20" s="320">
        <f t="shared" si="40"/>
        <v>41</v>
      </c>
      <c r="AF20" s="317" t="str">
        <f>IF('Marks Entry'!S21="","",'Marks Entry'!S21)</f>
        <v/>
      </c>
      <c r="AG20" s="321">
        <f t="shared" si="41"/>
        <v>61</v>
      </c>
      <c r="AH20" s="307">
        <f t="shared" si="42"/>
        <v>0</v>
      </c>
      <c r="AI20" s="307">
        <f t="shared" si="6"/>
        <v>0</v>
      </c>
      <c r="AJ20" s="308">
        <f t="shared" si="43"/>
        <v>100</v>
      </c>
      <c r="AK20" s="307" t="str">
        <f t="shared" si="44"/>
        <v/>
      </c>
      <c r="AL20" s="307" t="str">
        <f t="shared" si="45"/>
        <v/>
      </c>
      <c r="AM20" s="307" t="str">
        <f t="shared" si="46"/>
        <v/>
      </c>
      <c r="AN20" s="302">
        <f>IF('Marks Entry'!T21="","",'Marks Entry'!T21)</f>
        <v>10</v>
      </c>
      <c r="AO20" s="302">
        <f>IF('Marks Entry'!U21="","",'Marks Entry'!U21)</f>
        <v>10</v>
      </c>
      <c r="AP20" s="302">
        <f>IF('Marks Entry'!V21="","",'Marks Entry'!V21)</f>
        <v>10</v>
      </c>
      <c r="AQ20" s="303">
        <f t="shared" si="47"/>
        <v>30</v>
      </c>
      <c r="AR20" s="320">
        <f t="shared" si="48"/>
        <v>20</v>
      </c>
      <c r="AS20" s="302">
        <f>IF('Marks Entry'!W21="","",'Marks Entry'!W21)</f>
        <v>57</v>
      </c>
      <c r="AT20" s="320">
        <f t="shared" si="49"/>
        <v>41</v>
      </c>
      <c r="AU20" s="317" t="str">
        <f>IF('Marks Entry'!X21="","",'Marks Entry'!X21)</f>
        <v/>
      </c>
      <c r="AV20" s="321">
        <f t="shared" si="50"/>
        <v>61</v>
      </c>
      <c r="AW20" s="307">
        <f t="shared" si="51"/>
        <v>0</v>
      </c>
      <c r="AX20" s="307">
        <f t="shared" si="10"/>
        <v>0</v>
      </c>
      <c r="AY20" s="308">
        <f t="shared" si="52"/>
        <v>100</v>
      </c>
      <c r="AZ20" s="307" t="str">
        <f t="shared" si="53"/>
        <v/>
      </c>
      <c r="BA20" s="307" t="str">
        <f t="shared" si="54"/>
        <v/>
      </c>
      <c r="BB20" s="307" t="str">
        <f t="shared" si="55"/>
        <v/>
      </c>
      <c r="BC20" s="302">
        <f>IF('Marks Entry'!Y21="","",'Marks Entry'!Y21)</f>
        <v>10</v>
      </c>
      <c r="BD20" s="302">
        <f>IF('Marks Entry'!Z21="","",'Marks Entry'!Z21)</f>
        <v>10</v>
      </c>
      <c r="BE20" s="302">
        <f>IF('Marks Entry'!AA21="","",'Marks Entry'!AA21)</f>
        <v>10</v>
      </c>
      <c r="BF20" s="303">
        <f t="shared" si="56"/>
        <v>30</v>
      </c>
      <c r="BG20" s="320">
        <f t="shared" si="57"/>
        <v>20</v>
      </c>
      <c r="BH20" s="302">
        <f>IF('Marks Entry'!AB21="","",'Marks Entry'!AB21)</f>
        <v>57</v>
      </c>
      <c r="BI20" s="320">
        <f t="shared" si="58"/>
        <v>41</v>
      </c>
      <c r="BJ20" s="317" t="str">
        <f>IF('Marks Entry'!AC21="","",'Marks Entry'!AC21)</f>
        <v/>
      </c>
      <c r="BK20" s="321">
        <f t="shared" si="59"/>
        <v>61</v>
      </c>
      <c r="BL20" s="307">
        <f t="shared" si="60"/>
        <v>0</v>
      </c>
      <c r="BM20" s="307">
        <f t="shared" si="13"/>
        <v>0</v>
      </c>
      <c r="BN20" s="308">
        <f t="shared" si="61"/>
        <v>100</v>
      </c>
      <c r="BO20" s="307" t="str">
        <f t="shared" si="62"/>
        <v/>
      </c>
      <c r="BP20" s="307" t="str">
        <f t="shared" si="63"/>
        <v/>
      </c>
      <c r="BQ20" s="307" t="str">
        <f t="shared" si="64"/>
        <v/>
      </c>
      <c r="BR20" s="302">
        <f>IF('Marks Entry'!AD21="","",'Marks Entry'!AD21)</f>
        <v>10</v>
      </c>
      <c r="BS20" s="302">
        <f>IF('Marks Entry'!AE21="","",'Marks Entry'!AE21)</f>
        <v>10</v>
      </c>
      <c r="BT20" s="302">
        <f>IF('Marks Entry'!AF21="","",'Marks Entry'!AF21)</f>
        <v>10</v>
      </c>
      <c r="BU20" s="303">
        <f t="shared" si="65"/>
        <v>30</v>
      </c>
      <c r="BV20" s="320">
        <f t="shared" si="66"/>
        <v>20</v>
      </c>
      <c r="BW20" s="302">
        <f>IF('Marks Entry'!AG21="","",'Marks Entry'!AG21)</f>
        <v>57</v>
      </c>
      <c r="BX20" s="320">
        <f t="shared" si="67"/>
        <v>41</v>
      </c>
      <c r="BY20" s="317" t="str">
        <f>IF('Marks Entry'!AH21="","",'Marks Entry'!AH21)</f>
        <v/>
      </c>
      <c r="BZ20" s="321">
        <f t="shared" si="68"/>
        <v>61</v>
      </c>
      <c r="CA20" s="307">
        <f t="shared" si="69"/>
        <v>0</v>
      </c>
      <c r="CB20" s="307">
        <f t="shared" si="16"/>
        <v>0</v>
      </c>
      <c r="CC20" s="308">
        <f t="shared" si="70"/>
        <v>100</v>
      </c>
      <c r="CD20" s="307" t="str">
        <f t="shared" si="71"/>
        <v/>
      </c>
      <c r="CE20" s="307" t="str">
        <f t="shared" si="72"/>
        <v/>
      </c>
      <c r="CF20" s="307" t="str">
        <f t="shared" si="73"/>
        <v/>
      </c>
      <c r="CG20" s="302">
        <f>IF('Marks Entry'!AI21="","",'Marks Entry'!AI21)</f>
        <v>10</v>
      </c>
      <c r="CH20" s="302">
        <f>IF('Marks Entry'!AJ21="","",'Marks Entry'!AJ21)</f>
        <v>10</v>
      </c>
      <c r="CI20" s="302">
        <f>IF('Marks Entry'!AK21="","",'Marks Entry'!AK21)</f>
        <v>10</v>
      </c>
      <c r="CJ20" s="303">
        <f t="shared" si="74"/>
        <v>30</v>
      </c>
      <c r="CK20" s="320">
        <f t="shared" si="75"/>
        <v>20</v>
      </c>
      <c r="CL20" s="302">
        <f>IF('Marks Entry'!AL21="","",'Marks Entry'!AL21)</f>
        <v>57</v>
      </c>
      <c r="CM20" s="320">
        <f t="shared" si="76"/>
        <v>41</v>
      </c>
      <c r="CN20" s="317" t="str">
        <f>IF('Marks Entry'!AM21="","",'Marks Entry'!AM21)</f>
        <v/>
      </c>
      <c r="CO20" s="321">
        <f t="shared" si="77"/>
        <v>61</v>
      </c>
      <c r="CP20" s="307">
        <f t="shared" si="78"/>
        <v>0</v>
      </c>
      <c r="CQ20" s="307">
        <f t="shared" si="19"/>
        <v>0</v>
      </c>
      <c r="CR20" s="308">
        <f t="shared" si="79"/>
        <v>100</v>
      </c>
      <c r="CS20" s="307" t="str">
        <f t="shared" si="80"/>
        <v/>
      </c>
      <c r="CT20" s="307" t="str">
        <f t="shared" si="81"/>
        <v/>
      </c>
      <c r="CU20" s="307" t="str">
        <f t="shared" si="82"/>
        <v/>
      </c>
      <c r="CV20" s="307">
        <f t="shared" si="21"/>
        <v>0</v>
      </c>
      <c r="CW20" s="322" t="str">
        <f t="shared" si="83"/>
        <v/>
      </c>
      <c r="CX20" s="322" t="str">
        <f t="shared" si="84"/>
        <v/>
      </c>
      <c r="CY20" s="322" t="str">
        <f t="shared" si="85"/>
        <v/>
      </c>
      <c r="CZ20" s="322" t="str">
        <f t="shared" si="86"/>
        <v/>
      </c>
      <c r="DA20" s="322" t="str">
        <f t="shared" si="87"/>
        <v/>
      </c>
      <c r="DB20" s="322" t="str">
        <f t="shared" si="88"/>
        <v/>
      </c>
      <c r="DC20" s="310">
        <f t="shared" si="117"/>
        <v>0</v>
      </c>
      <c r="DD20" s="310">
        <f t="shared" si="118"/>
        <v>0</v>
      </c>
      <c r="DE20" s="310">
        <f t="shared" si="119"/>
        <v>0</v>
      </c>
      <c r="DF20" s="310">
        <f t="shared" si="120"/>
        <v>0</v>
      </c>
      <c r="DG20" s="310">
        <f t="shared" si="121"/>
        <v>0</v>
      </c>
      <c r="DH20" s="323" t="str">
        <f t="shared" si="89"/>
        <v/>
      </c>
      <c r="DI20" s="20" t="str">
        <f>IF('Marks Entry'!AN21="","",'Marks Entry'!AN21)</f>
        <v/>
      </c>
      <c r="DJ20" s="20" t="str">
        <f>IF('Marks Entry'!AO21="","",'Marks Entry'!AO21)</f>
        <v/>
      </c>
      <c r="DK20" s="20" t="str">
        <f>IF('Marks Entry'!AP21="","",'Marks Entry'!AP21)</f>
        <v/>
      </c>
      <c r="DL20" s="20" t="str">
        <f>IF('Marks Entry'!AQ21="","",'Marks Entry'!AQ21)</f>
        <v/>
      </c>
      <c r="DM20" s="302" t="str">
        <f t="shared" si="90"/>
        <v/>
      </c>
      <c r="DN20" s="302" t="str">
        <f t="shared" si="91"/>
        <v/>
      </c>
      <c r="DO20" s="324" t="str">
        <f t="shared" si="92"/>
        <v/>
      </c>
      <c r="DP20" s="302" t="str">
        <f t="shared" si="93"/>
        <v/>
      </c>
      <c r="DQ20" s="325" t="str">
        <f t="shared" si="94"/>
        <v/>
      </c>
      <c r="DR20" s="324" t="str">
        <f t="shared" si="95"/>
        <v/>
      </c>
      <c r="DS20" s="302" t="str">
        <f t="shared" si="96"/>
        <v/>
      </c>
      <c r="DT20" s="325" t="str">
        <f t="shared" si="97"/>
        <v/>
      </c>
      <c r="DU20" s="324" t="str">
        <f t="shared" si="98"/>
        <v/>
      </c>
      <c r="DV20" s="302" t="str">
        <f t="shared" si="99"/>
        <v/>
      </c>
      <c r="DW20" s="325" t="str">
        <f t="shared" si="100"/>
        <v/>
      </c>
      <c r="DX20" s="324" t="str">
        <f t="shared" si="101"/>
        <v/>
      </c>
      <c r="DY20" s="302" t="str">
        <f t="shared" si="102"/>
        <v/>
      </c>
      <c r="DZ20" s="325" t="str">
        <f t="shared" si="103"/>
        <v/>
      </c>
      <c r="EA20" s="324" t="str">
        <f t="shared" si="104"/>
        <v/>
      </c>
      <c r="EB20" s="302" t="str">
        <f t="shared" si="105"/>
        <v/>
      </c>
      <c r="EC20" s="325" t="str">
        <f t="shared" si="106"/>
        <v/>
      </c>
      <c r="ED20" s="324" t="str">
        <f t="shared" si="27"/>
        <v/>
      </c>
      <c r="EE20" s="313" t="str">
        <f t="shared" si="107"/>
        <v xml:space="preserve">      </v>
      </c>
      <c r="EF20" s="313" t="str">
        <f t="shared" si="108"/>
        <v xml:space="preserve">      </v>
      </c>
      <c r="EG20" s="313" t="str">
        <f t="shared" si="109"/>
        <v xml:space="preserve">      </v>
      </c>
      <c r="EH20" s="313" t="str">
        <f t="shared" si="110"/>
        <v xml:space="preserve">      </v>
      </c>
      <c r="EI20" s="313" t="str">
        <f t="shared" si="111"/>
        <v/>
      </c>
      <c r="EJ20" s="326" t="str">
        <f t="shared" si="112"/>
        <v/>
      </c>
      <c r="EK20" s="327" t="str">
        <f t="shared" si="113"/>
        <v/>
      </c>
      <c r="EL20" s="328" t="str">
        <f t="shared" si="114"/>
        <v/>
      </c>
      <c r="EM20" s="329" t="str">
        <f t="shared" si="115"/>
        <v/>
      </c>
      <c r="EN20" s="330" t="str">
        <f t="shared" si="28"/>
        <v/>
      </c>
      <c r="EO20" s="20" t="str">
        <f t="shared" si="116"/>
        <v/>
      </c>
    </row>
    <row r="21" spans="1:145" s="132" customFormat="1" ht="15.65" customHeight="1">
      <c r="A21" s="315">
        <v>16</v>
      </c>
      <c r="B21" s="316">
        <f>IF('Marks Entry'!B22="","",'Marks Entry'!B22)</f>
        <v>916</v>
      </c>
      <c r="C21" s="317" t="str">
        <f>IF('Marks Entry'!C22="","",'Marks Entry'!C22)</f>
        <v/>
      </c>
      <c r="D21" s="318" t="str">
        <f>IF('Marks Entry'!D22="","",'Marks Entry'!D22)</f>
        <v/>
      </c>
      <c r="E21" s="319" t="str">
        <f>IF('Marks Entry'!E22="","",'Marks Entry'!E22)</f>
        <v/>
      </c>
      <c r="F21" s="319" t="str">
        <f>IF('Marks Entry'!F22="","",'Marks Entry'!F22)</f>
        <v/>
      </c>
      <c r="G21" s="319" t="str">
        <f>IF('Marks Entry'!G22="","",'Marks Entry'!G22)</f>
        <v/>
      </c>
      <c r="H21" s="302" t="str">
        <f>IF('Marks Entry'!H22="","",'Marks Entry'!H22)</f>
        <v/>
      </c>
      <c r="I21" s="302" t="str">
        <f>IF('Marks Entry'!I22="","",'Marks Entry'!I22)</f>
        <v/>
      </c>
      <c r="J21" s="302" t="str">
        <f>IF('Marks Entry'!J22="","",'Marks Entry'!J22)</f>
        <v/>
      </c>
      <c r="K21" s="302" t="str">
        <f>IF('Marks Entry'!K22="","",'Marks Entry'!K22)</f>
        <v/>
      </c>
      <c r="L21" s="302" t="str">
        <f>IF('Marks Entry'!L22="","",'Marks Entry'!L22)</f>
        <v/>
      </c>
      <c r="M21" s="303" t="str">
        <f t="shared" si="29"/>
        <v/>
      </c>
      <c r="N21" s="320" t="str">
        <f t="shared" si="30"/>
        <v/>
      </c>
      <c r="O21" s="302" t="str">
        <f>IF('Marks Entry'!M22="","",'Marks Entry'!M22)</f>
        <v/>
      </c>
      <c r="P21" s="320" t="str">
        <f t="shared" si="31"/>
        <v/>
      </c>
      <c r="Q21" s="317" t="str">
        <f>IF('Marks Entry'!N22="","",'Marks Entry'!N22)</f>
        <v/>
      </c>
      <c r="R21" s="321" t="str">
        <f t="shared" si="32"/>
        <v/>
      </c>
      <c r="S21" s="307">
        <f t="shared" si="33"/>
        <v>0</v>
      </c>
      <c r="T21" s="307">
        <f t="shared" si="2"/>
        <v>0</v>
      </c>
      <c r="U21" s="308" t="str">
        <f t="shared" si="34"/>
        <v/>
      </c>
      <c r="V21" s="307" t="str">
        <f t="shared" si="35"/>
        <v/>
      </c>
      <c r="W21" s="307" t="str">
        <f t="shared" si="36"/>
        <v/>
      </c>
      <c r="X21" s="307" t="str">
        <f t="shared" si="37"/>
        <v/>
      </c>
      <c r="Y21" s="302" t="str">
        <f>IF('Marks Entry'!O22="","",'Marks Entry'!O22)</f>
        <v/>
      </c>
      <c r="Z21" s="302" t="str">
        <f>IF('Marks Entry'!P22="","",'Marks Entry'!P22)</f>
        <v/>
      </c>
      <c r="AA21" s="302" t="str">
        <f>IF('Marks Entry'!Q22="","",'Marks Entry'!Q22)</f>
        <v/>
      </c>
      <c r="AB21" s="303" t="str">
        <f t="shared" si="38"/>
        <v/>
      </c>
      <c r="AC21" s="320" t="str">
        <f t="shared" si="39"/>
        <v/>
      </c>
      <c r="AD21" s="302" t="str">
        <f>IF('Marks Entry'!R22="","",'Marks Entry'!R22)</f>
        <v/>
      </c>
      <c r="AE21" s="320" t="str">
        <f t="shared" si="40"/>
        <v/>
      </c>
      <c r="AF21" s="317" t="str">
        <f>IF('Marks Entry'!S22="","",'Marks Entry'!S22)</f>
        <v/>
      </c>
      <c r="AG21" s="321" t="str">
        <f t="shared" si="41"/>
        <v/>
      </c>
      <c r="AH21" s="307">
        <f t="shared" si="42"/>
        <v>0</v>
      </c>
      <c r="AI21" s="307">
        <f t="shared" si="6"/>
        <v>0</v>
      </c>
      <c r="AJ21" s="308" t="str">
        <f t="shared" si="43"/>
        <v/>
      </c>
      <c r="AK21" s="307" t="str">
        <f t="shared" si="44"/>
        <v/>
      </c>
      <c r="AL21" s="307" t="str">
        <f t="shared" si="45"/>
        <v/>
      </c>
      <c r="AM21" s="307" t="str">
        <f t="shared" si="46"/>
        <v/>
      </c>
      <c r="AN21" s="302" t="str">
        <f>IF('Marks Entry'!T22="","",'Marks Entry'!T22)</f>
        <v/>
      </c>
      <c r="AO21" s="302" t="str">
        <f>IF('Marks Entry'!U22="","",'Marks Entry'!U22)</f>
        <v/>
      </c>
      <c r="AP21" s="302" t="str">
        <f>IF('Marks Entry'!V22="","",'Marks Entry'!V22)</f>
        <v/>
      </c>
      <c r="AQ21" s="303" t="str">
        <f t="shared" si="47"/>
        <v/>
      </c>
      <c r="AR21" s="320" t="str">
        <f t="shared" si="48"/>
        <v/>
      </c>
      <c r="AS21" s="302" t="str">
        <f>IF('Marks Entry'!W22="","",'Marks Entry'!W22)</f>
        <v/>
      </c>
      <c r="AT21" s="320" t="str">
        <f t="shared" si="49"/>
        <v/>
      </c>
      <c r="AU21" s="317" t="str">
        <f>IF('Marks Entry'!X22="","",'Marks Entry'!X22)</f>
        <v/>
      </c>
      <c r="AV21" s="321" t="str">
        <f t="shared" si="50"/>
        <v/>
      </c>
      <c r="AW21" s="307">
        <f t="shared" si="51"/>
        <v>0</v>
      </c>
      <c r="AX21" s="307">
        <f t="shared" si="10"/>
        <v>0</v>
      </c>
      <c r="AY21" s="308" t="str">
        <f t="shared" si="52"/>
        <v/>
      </c>
      <c r="AZ21" s="307" t="str">
        <f t="shared" si="53"/>
        <v/>
      </c>
      <c r="BA21" s="307" t="str">
        <f t="shared" si="54"/>
        <v/>
      </c>
      <c r="BB21" s="307" t="str">
        <f t="shared" si="55"/>
        <v/>
      </c>
      <c r="BC21" s="302" t="str">
        <f>IF('Marks Entry'!Y22="","",'Marks Entry'!Y22)</f>
        <v/>
      </c>
      <c r="BD21" s="302" t="str">
        <f>IF('Marks Entry'!Z22="","",'Marks Entry'!Z22)</f>
        <v/>
      </c>
      <c r="BE21" s="302" t="str">
        <f>IF('Marks Entry'!AA22="","",'Marks Entry'!AA22)</f>
        <v/>
      </c>
      <c r="BF21" s="303" t="str">
        <f t="shared" si="56"/>
        <v/>
      </c>
      <c r="BG21" s="320" t="str">
        <f t="shared" si="57"/>
        <v/>
      </c>
      <c r="BH21" s="302" t="str">
        <f>IF('Marks Entry'!AB22="","",'Marks Entry'!AB22)</f>
        <v/>
      </c>
      <c r="BI21" s="320" t="str">
        <f t="shared" si="58"/>
        <v/>
      </c>
      <c r="BJ21" s="317" t="str">
        <f>IF('Marks Entry'!AC22="","",'Marks Entry'!AC22)</f>
        <v/>
      </c>
      <c r="BK21" s="321" t="str">
        <f t="shared" si="59"/>
        <v/>
      </c>
      <c r="BL21" s="307">
        <f t="shared" si="60"/>
        <v>0</v>
      </c>
      <c r="BM21" s="307">
        <f t="shared" si="13"/>
        <v>0</v>
      </c>
      <c r="BN21" s="308" t="str">
        <f t="shared" si="61"/>
        <v/>
      </c>
      <c r="BO21" s="307" t="str">
        <f t="shared" si="62"/>
        <v/>
      </c>
      <c r="BP21" s="307" t="str">
        <f t="shared" si="63"/>
        <v/>
      </c>
      <c r="BQ21" s="307" t="str">
        <f t="shared" si="64"/>
        <v/>
      </c>
      <c r="BR21" s="302" t="str">
        <f>IF('Marks Entry'!AD22="","",'Marks Entry'!AD22)</f>
        <v/>
      </c>
      <c r="BS21" s="302" t="str">
        <f>IF('Marks Entry'!AE22="","",'Marks Entry'!AE22)</f>
        <v/>
      </c>
      <c r="BT21" s="302" t="str">
        <f>IF('Marks Entry'!AF22="","",'Marks Entry'!AF22)</f>
        <v/>
      </c>
      <c r="BU21" s="303" t="str">
        <f t="shared" si="65"/>
        <v/>
      </c>
      <c r="BV21" s="320" t="str">
        <f t="shared" si="66"/>
        <v/>
      </c>
      <c r="BW21" s="302" t="str">
        <f>IF('Marks Entry'!AG22="","",'Marks Entry'!AG22)</f>
        <v/>
      </c>
      <c r="BX21" s="320" t="str">
        <f t="shared" si="67"/>
        <v/>
      </c>
      <c r="BY21" s="317" t="str">
        <f>IF('Marks Entry'!AH22="","",'Marks Entry'!AH22)</f>
        <v/>
      </c>
      <c r="BZ21" s="321" t="str">
        <f t="shared" si="68"/>
        <v/>
      </c>
      <c r="CA21" s="307">
        <f t="shared" si="69"/>
        <v>0</v>
      </c>
      <c r="CB21" s="307">
        <f t="shared" si="16"/>
        <v>0</v>
      </c>
      <c r="CC21" s="308" t="str">
        <f t="shared" si="70"/>
        <v/>
      </c>
      <c r="CD21" s="307" t="str">
        <f t="shared" si="71"/>
        <v/>
      </c>
      <c r="CE21" s="307" t="str">
        <f t="shared" si="72"/>
        <v/>
      </c>
      <c r="CF21" s="307" t="str">
        <f t="shared" si="73"/>
        <v/>
      </c>
      <c r="CG21" s="302" t="str">
        <f>IF('Marks Entry'!AI22="","",'Marks Entry'!AI22)</f>
        <v/>
      </c>
      <c r="CH21" s="302" t="str">
        <f>IF('Marks Entry'!AJ22="","",'Marks Entry'!AJ22)</f>
        <v/>
      </c>
      <c r="CI21" s="302" t="str">
        <f>IF('Marks Entry'!AK22="","",'Marks Entry'!AK22)</f>
        <v/>
      </c>
      <c r="CJ21" s="303" t="str">
        <f t="shared" si="74"/>
        <v/>
      </c>
      <c r="CK21" s="320" t="str">
        <f t="shared" si="75"/>
        <v/>
      </c>
      <c r="CL21" s="302" t="str">
        <f>IF('Marks Entry'!AL22="","",'Marks Entry'!AL22)</f>
        <v/>
      </c>
      <c r="CM21" s="320" t="str">
        <f t="shared" si="76"/>
        <v/>
      </c>
      <c r="CN21" s="317" t="str">
        <f>IF('Marks Entry'!AM22="","",'Marks Entry'!AM22)</f>
        <v/>
      </c>
      <c r="CO21" s="321" t="str">
        <f t="shared" si="77"/>
        <v/>
      </c>
      <c r="CP21" s="307">
        <f t="shared" si="78"/>
        <v>0</v>
      </c>
      <c r="CQ21" s="307">
        <f t="shared" si="19"/>
        <v>0</v>
      </c>
      <c r="CR21" s="308" t="str">
        <f t="shared" si="79"/>
        <v/>
      </c>
      <c r="CS21" s="307" t="str">
        <f t="shared" si="80"/>
        <v/>
      </c>
      <c r="CT21" s="307" t="str">
        <f t="shared" si="81"/>
        <v/>
      </c>
      <c r="CU21" s="307" t="str">
        <f t="shared" si="82"/>
        <v/>
      </c>
      <c r="CV21" s="307">
        <f t="shared" si="21"/>
        <v>0</v>
      </c>
      <c r="CW21" s="322" t="str">
        <f t="shared" si="83"/>
        <v/>
      </c>
      <c r="CX21" s="322" t="str">
        <f t="shared" si="84"/>
        <v/>
      </c>
      <c r="CY21" s="322" t="str">
        <f t="shared" si="85"/>
        <v/>
      </c>
      <c r="CZ21" s="322" t="str">
        <f t="shared" si="86"/>
        <v/>
      </c>
      <c r="DA21" s="322" t="str">
        <f t="shared" si="87"/>
        <v/>
      </c>
      <c r="DB21" s="322" t="str">
        <f t="shared" si="88"/>
        <v/>
      </c>
      <c r="DC21" s="310">
        <f t="shared" si="117"/>
        <v>0</v>
      </c>
      <c r="DD21" s="310">
        <f t="shared" si="118"/>
        <v>0</v>
      </c>
      <c r="DE21" s="310">
        <f t="shared" si="119"/>
        <v>0</v>
      </c>
      <c r="DF21" s="310">
        <f t="shared" si="120"/>
        <v>0</v>
      </c>
      <c r="DG21" s="310">
        <f t="shared" si="121"/>
        <v>0</v>
      </c>
      <c r="DH21" s="323" t="str">
        <f t="shared" si="89"/>
        <v/>
      </c>
      <c r="DI21" s="20" t="str">
        <f>IF('Marks Entry'!AN22="","",'Marks Entry'!AN22)</f>
        <v/>
      </c>
      <c r="DJ21" s="20" t="str">
        <f>IF('Marks Entry'!AO22="","",'Marks Entry'!AO22)</f>
        <v/>
      </c>
      <c r="DK21" s="20" t="str">
        <f>IF('Marks Entry'!AP22="","",'Marks Entry'!AP22)</f>
        <v/>
      </c>
      <c r="DL21" s="20" t="str">
        <f>IF('Marks Entry'!AQ22="","",'Marks Entry'!AQ22)</f>
        <v/>
      </c>
      <c r="DM21" s="302" t="str">
        <f t="shared" si="90"/>
        <v/>
      </c>
      <c r="DN21" s="302" t="str">
        <f t="shared" si="91"/>
        <v/>
      </c>
      <c r="DO21" s="324" t="str">
        <f t="shared" si="92"/>
        <v/>
      </c>
      <c r="DP21" s="302" t="str">
        <f t="shared" si="93"/>
        <v/>
      </c>
      <c r="DQ21" s="325" t="str">
        <f t="shared" si="94"/>
        <v/>
      </c>
      <c r="DR21" s="324" t="str">
        <f t="shared" si="95"/>
        <v/>
      </c>
      <c r="DS21" s="302" t="str">
        <f t="shared" si="96"/>
        <v/>
      </c>
      <c r="DT21" s="325" t="str">
        <f t="shared" si="97"/>
        <v/>
      </c>
      <c r="DU21" s="324" t="str">
        <f t="shared" si="98"/>
        <v/>
      </c>
      <c r="DV21" s="302" t="str">
        <f t="shared" si="99"/>
        <v/>
      </c>
      <c r="DW21" s="325" t="str">
        <f t="shared" si="100"/>
        <v/>
      </c>
      <c r="DX21" s="324" t="str">
        <f t="shared" si="101"/>
        <v/>
      </c>
      <c r="DY21" s="302" t="str">
        <f t="shared" si="102"/>
        <v/>
      </c>
      <c r="DZ21" s="325" t="str">
        <f t="shared" si="103"/>
        <v/>
      </c>
      <c r="EA21" s="324" t="str">
        <f t="shared" si="104"/>
        <v/>
      </c>
      <c r="EB21" s="302" t="str">
        <f t="shared" si="105"/>
        <v/>
      </c>
      <c r="EC21" s="325" t="str">
        <f t="shared" si="106"/>
        <v/>
      </c>
      <c r="ED21" s="324" t="str">
        <f t="shared" si="27"/>
        <v/>
      </c>
      <c r="EE21" s="313" t="str">
        <f t="shared" si="107"/>
        <v xml:space="preserve">      </v>
      </c>
      <c r="EF21" s="313" t="str">
        <f t="shared" si="108"/>
        <v xml:space="preserve">      </v>
      </c>
      <c r="EG21" s="313" t="str">
        <f t="shared" si="109"/>
        <v xml:space="preserve">      </v>
      </c>
      <c r="EH21" s="313" t="str">
        <f t="shared" si="110"/>
        <v xml:space="preserve">      </v>
      </c>
      <c r="EI21" s="313" t="str">
        <f t="shared" si="111"/>
        <v/>
      </c>
      <c r="EJ21" s="326" t="str">
        <f t="shared" si="112"/>
        <v/>
      </c>
      <c r="EK21" s="327" t="str">
        <f t="shared" si="113"/>
        <v/>
      </c>
      <c r="EL21" s="328" t="str">
        <f t="shared" si="114"/>
        <v/>
      </c>
      <c r="EM21" s="329" t="str">
        <f t="shared" si="115"/>
        <v/>
      </c>
      <c r="EN21" s="330" t="str">
        <f t="shared" si="28"/>
        <v/>
      </c>
      <c r="EO21" s="20" t="str">
        <f t="shared" si="116"/>
        <v/>
      </c>
    </row>
    <row r="22" spans="1:145" s="132" customFormat="1" ht="15.65" customHeight="1">
      <c r="A22" s="315">
        <v>17</v>
      </c>
      <c r="B22" s="316">
        <f>IF('Marks Entry'!B23="","",'Marks Entry'!B23)</f>
        <v>917</v>
      </c>
      <c r="C22" s="317" t="str">
        <f>IF('Marks Entry'!C23="","",'Marks Entry'!C23)</f>
        <v/>
      </c>
      <c r="D22" s="318" t="str">
        <f>IF('Marks Entry'!D23="","",'Marks Entry'!D23)</f>
        <v/>
      </c>
      <c r="E22" s="319" t="str">
        <f>IF('Marks Entry'!E23="","",'Marks Entry'!E23)</f>
        <v/>
      </c>
      <c r="F22" s="319" t="str">
        <f>IF('Marks Entry'!F23="","",'Marks Entry'!F23)</f>
        <v/>
      </c>
      <c r="G22" s="319" t="str">
        <f>IF('Marks Entry'!G23="","",'Marks Entry'!G23)</f>
        <v/>
      </c>
      <c r="H22" s="302" t="str">
        <f>IF('Marks Entry'!H23="","",'Marks Entry'!H23)</f>
        <v/>
      </c>
      <c r="I22" s="302" t="str">
        <f>IF('Marks Entry'!I23="","",'Marks Entry'!I23)</f>
        <v/>
      </c>
      <c r="J22" s="302" t="str">
        <f>IF('Marks Entry'!J23="","",'Marks Entry'!J23)</f>
        <v/>
      </c>
      <c r="K22" s="302" t="str">
        <f>IF('Marks Entry'!K23="","",'Marks Entry'!K23)</f>
        <v/>
      </c>
      <c r="L22" s="302" t="str">
        <f>IF('Marks Entry'!L23="","",'Marks Entry'!L23)</f>
        <v/>
      </c>
      <c r="M22" s="303" t="str">
        <f t="shared" si="29"/>
        <v/>
      </c>
      <c r="N22" s="320" t="str">
        <f t="shared" si="30"/>
        <v/>
      </c>
      <c r="O22" s="302" t="str">
        <f>IF('Marks Entry'!M23="","",'Marks Entry'!M23)</f>
        <v/>
      </c>
      <c r="P22" s="320" t="str">
        <f t="shared" si="31"/>
        <v/>
      </c>
      <c r="Q22" s="317" t="str">
        <f>IF('Marks Entry'!N23="","",'Marks Entry'!N23)</f>
        <v/>
      </c>
      <c r="R22" s="321" t="str">
        <f t="shared" si="32"/>
        <v/>
      </c>
      <c r="S22" s="307">
        <f t="shared" si="33"/>
        <v>0</v>
      </c>
      <c r="T22" s="307">
        <f t="shared" si="2"/>
        <v>0</v>
      </c>
      <c r="U22" s="308" t="str">
        <f t="shared" si="34"/>
        <v/>
      </c>
      <c r="V22" s="307" t="str">
        <f t="shared" si="35"/>
        <v/>
      </c>
      <c r="W22" s="307" t="str">
        <f t="shared" si="36"/>
        <v/>
      </c>
      <c r="X22" s="307" t="str">
        <f t="shared" si="37"/>
        <v/>
      </c>
      <c r="Y22" s="302" t="str">
        <f>IF('Marks Entry'!O23="","",'Marks Entry'!O23)</f>
        <v/>
      </c>
      <c r="Z22" s="302" t="str">
        <f>IF('Marks Entry'!P23="","",'Marks Entry'!P23)</f>
        <v/>
      </c>
      <c r="AA22" s="302" t="str">
        <f>IF('Marks Entry'!Q23="","",'Marks Entry'!Q23)</f>
        <v/>
      </c>
      <c r="AB22" s="303" t="str">
        <f t="shared" si="38"/>
        <v/>
      </c>
      <c r="AC22" s="320" t="str">
        <f t="shared" si="39"/>
        <v/>
      </c>
      <c r="AD22" s="302" t="str">
        <f>IF('Marks Entry'!R23="","",'Marks Entry'!R23)</f>
        <v/>
      </c>
      <c r="AE22" s="320" t="str">
        <f t="shared" si="40"/>
        <v/>
      </c>
      <c r="AF22" s="317" t="str">
        <f>IF('Marks Entry'!S23="","",'Marks Entry'!S23)</f>
        <v/>
      </c>
      <c r="AG22" s="321" t="str">
        <f t="shared" si="41"/>
        <v/>
      </c>
      <c r="AH22" s="307">
        <f t="shared" si="42"/>
        <v>0</v>
      </c>
      <c r="AI22" s="307">
        <f t="shared" si="6"/>
        <v>0</v>
      </c>
      <c r="AJ22" s="308" t="str">
        <f t="shared" si="43"/>
        <v/>
      </c>
      <c r="AK22" s="307" t="str">
        <f t="shared" si="44"/>
        <v/>
      </c>
      <c r="AL22" s="307" t="str">
        <f t="shared" si="45"/>
        <v/>
      </c>
      <c r="AM22" s="307" t="str">
        <f t="shared" si="46"/>
        <v/>
      </c>
      <c r="AN22" s="302" t="str">
        <f>IF('Marks Entry'!T23="","",'Marks Entry'!T23)</f>
        <v/>
      </c>
      <c r="AO22" s="302" t="str">
        <f>IF('Marks Entry'!U23="","",'Marks Entry'!U23)</f>
        <v/>
      </c>
      <c r="AP22" s="302" t="str">
        <f>IF('Marks Entry'!V23="","",'Marks Entry'!V23)</f>
        <v/>
      </c>
      <c r="AQ22" s="303" t="str">
        <f t="shared" si="47"/>
        <v/>
      </c>
      <c r="AR22" s="320" t="str">
        <f t="shared" si="48"/>
        <v/>
      </c>
      <c r="AS22" s="302" t="str">
        <f>IF('Marks Entry'!W23="","",'Marks Entry'!W23)</f>
        <v/>
      </c>
      <c r="AT22" s="320" t="str">
        <f t="shared" si="49"/>
        <v/>
      </c>
      <c r="AU22" s="317" t="str">
        <f>IF('Marks Entry'!X23="","",'Marks Entry'!X23)</f>
        <v/>
      </c>
      <c r="AV22" s="321" t="str">
        <f t="shared" si="50"/>
        <v/>
      </c>
      <c r="AW22" s="307">
        <f t="shared" si="51"/>
        <v>0</v>
      </c>
      <c r="AX22" s="307">
        <f t="shared" si="10"/>
        <v>0</v>
      </c>
      <c r="AY22" s="308" t="str">
        <f t="shared" si="52"/>
        <v/>
      </c>
      <c r="AZ22" s="307" t="str">
        <f t="shared" si="53"/>
        <v/>
      </c>
      <c r="BA22" s="307" t="str">
        <f t="shared" si="54"/>
        <v/>
      </c>
      <c r="BB22" s="307" t="str">
        <f t="shared" si="55"/>
        <v/>
      </c>
      <c r="BC22" s="302" t="str">
        <f>IF('Marks Entry'!Y23="","",'Marks Entry'!Y23)</f>
        <v/>
      </c>
      <c r="BD22" s="302" t="str">
        <f>IF('Marks Entry'!Z23="","",'Marks Entry'!Z23)</f>
        <v/>
      </c>
      <c r="BE22" s="302" t="str">
        <f>IF('Marks Entry'!AA23="","",'Marks Entry'!AA23)</f>
        <v/>
      </c>
      <c r="BF22" s="303" t="str">
        <f t="shared" si="56"/>
        <v/>
      </c>
      <c r="BG22" s="320" t="str">
        <f t="shared" si="57"/>
        <v/>
      </c>
      <c r="BH22" s="302" t="str">
        <f>IF('Marks Entry'!AB23="","",'Marks Entry'!AB23)</f>
        <v/>
      </c>
      <c r="BI22" s="320" t="str">
        <f t="shared" si="58"/>
        <v/>
      </c>
      <c r="BJ22" s="317" t="str">
        <f>IF('Marks Entry'!AC23="","",'Marks Entry'!AC23)</f>
        <v/>
      </c>
      <c r="BK22" s="321" t="str">
        <f t="shared" si="59"/>
        <v/>
      </c>
      <c r="BL22" s="307">
        <f t="shared" si="60"/>
        <v>0</v>
      </c>
      <c r="BM22" s="307">
        <f t="shared" si="13"/>
        <v>0</v>
      </c>
      <c r="BN22" s="308" t="str">
        <f t="shared" si="61"/>
        <v/>
      </c>
      <c r="BO22" s="307" t="str">
        <f t="shared" si="62"/>
        <v/>
      </c>
      <c r="BP22" s="307" t="str">
        <f t="shared" si="63"/>
        <v/>
      </c>
      <c r="BQ22" s="307" t="str">
        <f t="shared" si="64"/>
        <v/>
      </c>
      <c r="BR22" s="302" t="str">
        <f>IF('Marks Entry'!AD23="","",'Marks Entry'!AD23)</f>
        <v/>
      </c>
      <c r="BS22" s="302" t="str">
        <f>IF('Marks Entry'!AE23="","",'Marks Entry'!AE23)</f>
        <v/>
      </c>
      <c r="BT22" s="302" t="str">
        <f>IF('Marks Entry'!AF23="","",'Marks Entry'!AF23)</f>
        <v/>
      </c>
      <c r="BU22" s="303" t="str">
        <f t="shared" si="65"/>
        <v/>
      </c>
      <c r="BV22" s="320" t="str">
        <f t="shared" si="66"/>
        <v/>
      </c>
      <c r="BW22" s="302" t="str">
        <f>IF('Marks Entry'!AG23="","",'Marks Entry'!AG23)</f>
        <v/>
      </c>
      <c r="BX22" s="320" t="str">
        <f t="shared" si="67"/>
        <v/>
      </c>
      <c r="BY22" s="317" t="str">
        <f>IF('Marks Entry'!AH23="","",'Marks Entry'!AH23)</f>
        <v/>
      </c>
      <c r="BZ22" s="321" t="str">
        <f t="shared" si="68"/>
        <v/>
      </c>
      <c r="CA22" s="307">
        <f t="shared" si="69"/>
        <v>0</v>
      </c>
      <c r="CB22" s="307">
        <f t="shared" si="16"/>
        <v>0</v>
      </c>
      <c r="CC22" s="308" t="str">
        <f t="shared" si="70"/>
        <v/>
      </c>
      <c r="CD22" s="307" t="str">
        <f t="shared" si="71"/>
        <v/>
      </c>
      <c r="CE22" s="307" t="str">
        <f t="shared" si="72"/>
        <v/>
      </c>
      <c r="CF22" s="307" t="str">
        <f t="shared" si="73"/>
        <v/>
      </c>
      <c r="CG22" s="302" t="str">
        <f>IF('Marks Entry'!AI23="","",'Marks Entry'!AI23)</f>
        <v/>
      </c>
      <c r="CH22" s="302" t="str">
        <f>IF('Marks Entry'!AJ23="","",'Marks Entry'!AJ23)</f>
        <v/>
      </c>
      <c r="CI22" s="302" t="str">
        <f>IF('Marks Entry'!AK23="","",'Marks Entry'!AK23)</f>
        <v/>
      </c>
      <c r="CJ22" s="303" t="str">
        <f t="shared" si="74"/>
        <v/>
      </c>
      <c r="CK22" s="320" t="str">
        <f t="shared" si="75"/>
        <v/>
      </c>
      <c r="CL22" s="302" t="str">
        <f>IF('Marks Entry'!AL23="","",'Marks Entry'!AL23)</f>
        <v/>
      </c>
      <c r="CM22" s="320" t="str">
        <f t="shared" si="76"/>
        <v/>
      </c>
      <c r="CN22" s="317" t="str">
        <f>IF('Marks Entry'!AM23="","",'Marks Entry'!AM23)</f>
        <v/>
      </c>
      <c r="CO22" s="321" t="str">
        <f t="shared" si="77"/>
        <v/>
      </c>
      <c r="CP22" s="307">
        <f t="shared" si="78"/>
        <v>0</v>
      </c>
      <c r="CQ22" s="307">
        <f t="shared" si="19"/>
        <v>0</v>
      </c>
      <c r="CR22" s="308" t="str">
        <f t="shared" si="79"/>
        <v/>
      </c>
      <c r="CS22" s="307" t="str">
        <f t="shared" si="80"/>
        <v/>
      </c>
      <c r="CT22" s="307" t="str">
        <f t="shared" si="81"/>
        <v/>
      </c>
      <c r="CU22" s="307" t="str">
        <f t="shared" si="82"/>
        <v/>
      </c>
      <c r="CV22" s="307">
        <f t="shared" si="21"/>
        <v>0</v>
      </c>
      <c r="CW22" s="322" t="str">
        <f t="shared" si="83"/>
        <v/>
      </c>
      <c r="CX22" s="322" t="str">
        <f t="shared" si="84"/>
        <v/>
      </c>
      <c r="CY22" s="322" t="str">
        <f t="shared" si="85"/>
        <v/>
      </c>
      <c r="CZ22" s="322" t="str">
        <f t="shared" si="86"/>
        <v/>
      </c>
      <c r="DA22" s="322" t="str">
        <f t="shared" si="87"/>
        <v/>
      </c>
      <c r="DB22" s="322" t="str">
        <f t="shared" si="88"/>
        <v/>
      </c>
      <c r="DC22" s="310">
        <f t="shared" si="117"/>
        <v>0</v>
      </c>
      <c r="DD22" s="310">
        <f t="shared" si="118"/>
        <v>0</v>
      </c>
      <c r="DE22" s="310">
        <f t="shared" si="119"/>
        <v>0</v>
      </c>
      <c r="DF22" s="310">
        <f t="shared" si="120"/>
        <v>0</v>
      </c>
      <c r="DG22" s="310">
        <f t="shared" si="121"/>
        <v>0</v>
      </c>
      <c r="DH22" s="323" t="str">
        <f t="shared" si="89"/>
        <v/>
      </c>
      <c r="DI22" s="20" t="str">
        <f>IF('Marks Entry'!AN23="","",'Marks Entry'!AN23)</f>
        <v/>
      </c>
      <c r="DJ22" s="20" t="str">
        <f>IF('Marks Entry'!AO23="","",'Marks Entry'!AO23)</f>
        <v/>
      </c>
      <c r="DK22" s="20" t="str">
        <f>IF('Marks Entry'!AP23="","",'Marks Entry'!AP23)</f>
        <v/>
      </c>
      <c r="DL22" s="20" t="str">
        <f>IF('Marks Entry'!AQ23="","",'Marks Entry'!AQ23)</f>
        <v/>
      </c>
      <c r="DM22" s="302" t="str">
        <f t="shared" si="90"/>
        <v/>
      </c>
      <c r="DN22" s="302" t="str">
        <f t="shared" si="91"/>
        <v/>
      </c>
      <c r="DO22" s="324" t="str">
        <f t="shared" si="92"/>
        <v/>
      </c>
      <c r="DP22" s="302" t="str">
        <f t="shared" si="93"/>
        <v/>
      </c>
      <c r="DQ22" s="325" t="str">
        <f t="shared" si="94"/>
        <v/>
      </c>
      <c r="DR22" s="324" t="str">
        <f t="shared" si="95"/>
        <v/>
      </c>
      <c r="DS22" s="302" t="str">
        <f t="shared" si="96"/>
        <v/>
      </c>
      <c r="DT22" s="325" t="str">
        <f t="shared" si="97"/>
        <v/>
      </c>
      <c r="DU22" s="324" t="str">
        <f t="shared" si="98"/>
        <v/>
      </c>
      <c r="DV22" s="302" t="str">
        <f t="shared" si="99"/>
        <v/>
      </c>
      <c r="DW22" s="325" t="str">
        <f t="shared" si="100"/>
        <v/>
      </c>
      <c r="DX22" s="324" t="str">
        <f t="shared" si="101"/>
        <v/>
      </c>
      <c r="DY22" s="302" t="str">
        <f t="shared" si="102"/>
        <v/>
      </c>
      <c r="DZ22" s="325" t="str">
        <f t="shared" si="103"/>
        <v/>
      </c>
      <c r="EA22" s="324" t="str">
        <f t="shared" si="104"/>
        <v/>
      </c>
      <c r="EB22" s="302" t="str">
        <f t="shared" si="105"/>
        <v/>
      </c>
      <c r="EC22" s="325" t="str">
        <f t="shared" si="106"/>
        <v/>
      </c>
      <c r="ED22" s="324" t="str">
        <f t="shared" si="27"/>
        <v/>
      </c>
      <c r="EE22" s="313" t="str">
        <f t="shared" si="107"/>
        <v xml:space="preserve">      </v>
      </c>
      <c r="EF22" s="313" t="str">
        <f t="shared" si="108"/>
        <v xml:space="preserve">      </v>
      </c>
      <c r="EG22" s="313" t="str">
        <f t="shared" si="109"/>
        <v xml:space="preserve">      </v>
      </c>
      <c r="EH22" s="313" t="str">
        <f t="shared" si="110"/>
        <v xml:space="preserve">      </v>
      </c>
      <c r="EI22" s="313" t="str">
        <f t="shared" si="111"/>
        <v/>
      </c>
      <c r="EJ22" s="326" t="str">
        <f t="shared" si="112"/>
        <v/>
      </c>
      <c r="EK22" s="327" t="str">
        <f t="shared" si="113"/>
        <v/>
      </c>
      <c r="EL22" s="328" t="str">
        <f t="shared" si="114"/>
        <v/>
      </c>
      <c r="EM22" s="329" t="str">
        <f t="shared" si="115"/>
        <v/>
      </c>
      <c r="EN22" s="330" t="str">
        <f t="shared" si="28"/>
        <v/>
      </c>
      <c r="EO22" s="20" t="str">
        <f t="shared" si="116"/>
        <v/>
      </c>
    </row>
    <row r="23" spans="1:145" s="132" customFormat="1" ht="15.65" customHeight="1">
      <c r="A23" s="315">
        <v>18</v>
      </c>
      <c r="B23" s="316">
        <f>IF('Marks Entry'!B24="","",'Marks Entry'!B24)</f>
        <v>918</v>
      </c>
      <c r="C23" s="317" t="str">
        <f>IF('Marks Entry'!C24="","",'Marks Entry'!C24)</f>
        <v/>
      </c>
      <c r="D23" s="318" t="str">
        <f>IF('Marks Entry'!D24="","",'Marks Entry'!D24)</f>
        <v/>
      </c>
      <c r="E23" s="319" t="str">
        <f>IF('Marks Entry'!E24="","",'Marks Entry'!E24)</f>
        <v/>
      </c>
      <c r="F23" s="319" t="str">
        <f>IF('Marks Entry'!F24="","",'Marks Entry'!F24)</f>
        <v/>
      </c>
      <c r="G23" s="319" t="str">
        <f>IF('Marks Entry'!G24="","",'Marks Entry'!G24)</f>
        <v/>
      </c>
      <c r="H23" s="302" t="str">
        <f>IF('Marks Entry'!H24="","",'Marks Entry'!H24)</f>
        <v/>
      </c>
      <c r="I23" s="302" t="str">
        <f>IF('Marks Entry'!I24="","",'Marks Entry'!I24)</f>
        <v/>
      </c>
      <c r="J23" s="302" t="str">
        <f>IF('Marks Entry'!J24="","",'Marks Entry'!J24)</f>
        <v/>
      </c>
      <c r="K23" s="302" t="str">
        <f>IF('Marks Entry'!K24="","",'Marks Entry'!K24)</f>
        <v/>
      </c>
      <c r="L23" s="302" t="str">
        <f>IF('Marks Entry'!L24="","",'Marks Entry'!L24)</f>
        <v/>
      </c>
      <c r="M23" s="303" t="str">
        <f t="shared" si="29"/>
        <v/>
      </c>
      <c r="N23" s="320" t="str">
        <f t="shared" si="30"/>
        <v/>
      </c>
      <c r="O23" s="302" t="str">
        <f>IF('Marks Entry'!M24="","",'Marks Entry'!M24)</f>
        <v/>
      </c>
      <c r="P23" s="320" t="str">
        <f t="shared" si="31"/>
        <v/>
      </c>
      <c r="Q23" s="317" t="str">
        <f>IF('Marks Entry'!N24="","",'Marks Entry'!N24)</f>
        <v/>
      </c>
      <c r="R23" s="321" t="str">
        <f t="shared" si="32"/>
        <v/>
      </c>
      <c r="S23" s="307">
        <f t="shared" si="33"/>
        <v>0</v>
      </c>
      <c r="T23" s="307">
        <f t="shared" si="2"/>
        <v>0</v>
      </c>
      <c r="U23" s="308" t="str">
        <f t="shared" si="34"/>
        <v/>
      </c>
      <c r="V23" s="307" t="str">
        <f t="shared" si="35"/>
        <v/>
      </c>
      <c r="W23" s="307" t="str">
        <f t="shared" si="36"/>
        <v/>
      </c>
      <c r="X23" s="307" t="str">
        <f t="shared" si="37"/>
        <v/>
      </c>
      <c r="Y23" s="302" t="str">
        <f>IF('Marks Entry'!O24="","",'Marks Entry'!O24)</f>
        <v/>
      </c>
      <c r="Z23" s="302" t="str">
        <f>IF('Marks Entry'!P24="","",'Marks Entry'!P24)</f>
        <v/>
      </c>
      <c r="AA23" s="302" t="str">
        <f>IF('Marks Entry'!Q24="","",'Marks Entry'!Q24)</f>
        <v/>
      </c>
      <c r="AB23" s="303" t="str">
        <f t="shared" si="38"/>
        <v/>
      </c>
      <c r="AC23" s="320" t="str">
        <f t="shared" si="39"/>
        <v/>
      </c>
      <c r="AD23" s="302" t="str">
        <f>IF('Marks Entry'!R24="","",'Marks Entry'!R24)</f>
        <v/>
      </c>
      <c r="AE23" s="320" t="str">
        <f t="shared" si="40"/>
        <v/>
      </c>
      <c r="AF23" s="317" t="str">
        <f>IF('Marks Entry'!S24="","",'Marks Entry'!S24)</f>
        <v/>
      </c>
      <c r="AG23" s="321" t="str">
        <f t="shared" si="41"/>
        <v/>
      </c>
      <c r="AH23" s="307">
        <f t="shared" si="42"/>
        <v>0</v>
      </c>
      <c r="AI23" s="307">
        <f t="shared" si="6"/>
        <v>0</v>
      </c>
      <c r="AJ23" s="308" t="str">
        <f t="shared" si="43"/>
        <v/>
      </c>
      <c r="AK23" s="307" t="str">
        <f t="shared" si="44"/>
        <v/>
      </c>
      <c r="AL23" s="307" t="str">
        <f t="shared" si="45"/>
        <v/>
      </c>
      <c r="AM23" s="307" t="str">
        <f t="shared" si="46"/>
        <v/>
      </c>
      <c r="AN23" s="302" t="str">
        <f>IF('Marks Entry'!T24="","",'Marks Entry'!T24)</f>
        <v/>
      </c>
      <c r="AO23" s="302" t="str">
        <f>IF('Marks Entry'!U24="","",'Marks Entry'!U24)</f>
        <v/>
      </c>
      <c r="AP23" s="302" t="str">
        <f>IF('Marks Entry'!V24="","",'Marks Entry'!V24)</f>
        <v/>
      </c>
      <c r="AQ23" s="303" t="str">
        <f t="shared" si="47"/>
        <v/>
      </c>
      <c r="AR23" s="320" t="str">
        <f t="shared" si="48"/>
        <v/>
      </c>
      <c r="AS23" s="302" t="str">
        <f>IF('Marks Entry'!W24="","",'Marks Entry'!W24)</f>
        <v/>
      </c>
      <c r="AT23" s="320" t="str">
        <f t="shared" si="49"/>
        <v/>
      </c>
      <c r="AU23" s="317" t="str">
        <f>IF('Marks Entry'!X24="","",'Marks Entry'!X24)</f>
        <v/>
      </c>
      <c r="AV23" s="321" t="str">
        <f t="shared" si="50"/>
        <v/>
      </c>
      <c r="AW23" s="307">
        <f t="shared" si="51"/>
        <v>0</v>
      </c>
      <c r="AX23" s="307">
        <f t="shared" si="10"/>
        <v>0</v>
      </c>
      <c r="AY23" s="308" t="str">
        <f t="shared" si="52"/>
        <v/>
      </c>
      <c r="AZ23" s="307" t="str">
        <f t="shared" si="53"/>
        <v/>
      </c>
      <c r="BA23" s="307" t="str">
        <f t="shared" si="54"/>
        <v/>
      </c>
      <c r="BB23" s="307" t="str">
        <f t="shared" si="55"/>
        <v/>
      </c>
      <c r="BC23" s="302" t="str">
        <f>IF('Marks Entry'!Y24="","",'Marks Entry'!Y24)</f>
        <v/>
      </c>
      <c r="BD23" s="302" t="str">
        <f>IF('Marks Entry'!Z24="","",'Marks Entry'!Z24)</f>
        <v/>
      </c>
      <c r="BE23" s="302" t="str">
        <f>IF('Marks Entry'!AA24="","",'Marks Entry'!AA24)</f>
        <v/>
      </c>
      <c r="BF23" s="303" t="str">
        <f t="shared" si="56"/>
        <v/>
      </c>
      <c r="BG23" s="320" t="str">
        <f t="shared" si="57"/>
        <v/>
      </c>
      <c r="BH23" s="302" t="str">
        <f>IF('Marks Entry'!AB24="","",'Marks Entry'!AB24)</f>
        <v/>
      </c>
      <c r="BI23" s="320" t="str">
        <f t="shared" si="58"/>
        <v/>
      </c>
      <c r="BJ23" s="317" t="str">
        <f>IF('Marks Entry'!AC24="","",'Marks Entry'!AC24)</f>
        <v/>
      </c>
      <c r="BK23" s="321" t="str">
        <f t="shared" si="59"/>
        <v/>
      </c>
      <c r="BL23" s="307">
        <f t="shared" si="60"/>
        <v>0</v>
      </c>
      <c r="BM23" s="307">
        <f t="shared" si="13"/>
        <v>0</v>
      </c>
      <c r="BN23" s="308" t="str">
        <f t="shared" si="61"/>
        <v/>
      </c>
      <c r="BO23" s="307" t="str">
        <f t="shared" si="62"/>
        <v/>
      </c>
      <c r="BP23" s="307" t="str">
        <f t="shared" si="63"/>
        <v/>
      </c>
      <c r="BQ23" s="307" t="str">
        <f t="shared" si="64"/>
        <v/>
      </c>
      <c r="BR23" s="302" t="str">
        <f>IF('Marks Entry'!AD24="","",'Marks Entry'!AD24)</f>
        <v/>
      </c>
      <c r="BS23" s="302" t="str">
        <f>IF('Marks Entry'!AE24="","",'Marks Entry'!AE24)</f>
        <v/>
      </c>
      <c r="BT23" s="302" t="str">
        <f>IF('Marks Entry'!AF24="","",'Marks Entry'!AF24)</f>
        <v/>
      </c>
      <c r="BU23" s="303" t="str">
        <f t="shared" si="65"/>
        <v/>
      </c>
      <c r="BV23" s="320" t="str">
        <f t="shared" si="66"/>
        <v/>
      </c>
      <c r="BW23" s="302" t="str">
        <f>IF('Marks Entry'!AG24="","",'Marks Entry'!AG24)</f>
        <v/>
      </c>
      <c r="BX23" s="320" t="str">
        <f t="shared" si="67"/>
        <v/>
      </c>
      <c r="BY23" s="317" t="str">
        <f>IF('Marks Entry'!AH24="","",'Marks Entry'!AH24)</f>
        <v/>
      </c>
      <c r="BZ23" s="321" t="str">
        <f t="shared" si="68"/>
        <v/>
      </c>
      <c r="CA23" s="307">
        <f t="shared" si="69"/>
        <v>0</v>
      </c>
      <c r="CB23" s="307">
        <f t="shared" si="16"/>
        <v>0</v>
      </c>
      <c r="CC23" s="308" t="str">
        <f t="shared" si="70"/>
        <v/>
      </c>
      <c r="CD23" s="307" t="str">
        <f t="shared" si="71"/>
        <v/>
      </c>
      <c r="CE23" s="307" t="str">
        <f t="shared" si="72"/>
        <v/>
      </c>
      <c r="CF23" s="307" t="str">
        <f t="shared" si="73"/>
        <v/>
      </c>
      <c r="CG23" s="302" t="str">
        <f>IF('Marks Entry'!AI24="","",'Marks Entry'!AI24)</f>
        <v/>
      </c>
      <c r="CH23" s="302" t="str">
        <f>IF('Marks Entry'!AJ24="","",'Marks Entry'!AJ24)</f>
        <v/>
      </c>
      <c r="CI23" s="302" t="str">
        <f>IF('Marks Entry'!AK24="","",'Marks Entry'!AK24)</f>
        <v/>
      </c>
      <c r="CJ23" s="303" t="str">
        <f t="shared" si="74"/>
        <v/>
      </c>
      <c r="CK23" s="320" t="str">
        <f t="shared" si="75"/>
        <v/>
      </c>
      <c r="CL23" s="302" t="str">
        <f>IF('Marks Entry'!AL24="","",'Marks Entry'!AL24)</f>
        <v/>
      </c>
      <c r="CM23" s="320" t="str">
        <f t="shared" si="76"/>
        <v/>
      </c>
      <c r="CN23" s="317" t="str">
        <f>IF('Marks Entry'!AM24="","",'Marks Entry'!AM24)</f>
        <v/>
      </c>
      <c r="CO23" s="321" t="str">
        <f t="shared" si="77"/>
        <v/>
      </c>
      <c r="CP23" s="307">
        <f t="shared" si="78"/>
        <v>0</v>
      </c>
      <c r="CQ23" s="307">
        <f t="shared" si="19"/>
        <v>0</v>
      </c>
      <c r="CR23" s="308" t="str">
        <f t="shared" si="79"/>
        <v/>
      </c>
      <c r="CS23" s="307" t="str">
        <f t="shared" si="80"/>
        <v/>
      </c>
      <c r="CT23" s="307" t="str">
        <f t="shared" si="81"/>
        <v/>
      </c>
      <c r="CU23" s="307" t="str">
        <f t="shared" si="82"/>
        <v/>
      </c>
      <c r="CV23" s="307">
        <f t="shared" si="21"/>
        <v>0</v>
      </c>
      <c r="CW23" s="322" t="str">
        <f t="shared" si="83"/>
        <v/>
      </c>
      <c r="CX23" s="322" t="str">
        <f t="shared" si="84"/>
        <v/>
      </c>
      <c r="CY23" s="322" t="str">
        <f t="shared" si="85"/>
        <v/>
      </c>
      <c r="CZ23" s="322" t="str">
        <f t="shared" si="86"/>
        <v/>
      </c>
      <c r="DA23" s="322" t="str">
        <f t="shared" si="87"/>
        <v/>
      </c>
      <c r="DB23" s="322" t="str">
        <f t="shared" si="88"/>
        <v/>
      </c>
      <c r="DC23" s="310">
        <f t="shared" si="117"/>
        <v>0</v>
      </c>
      <c r="DD23" s="310">
        <f t="shared" si="118"/>
        <v>0</v>
      </c>
      <c r="DE23" s="310">
        <f t="shared" si="119"/>
        <v>0</v>
      </c>
      <c r="DF23" s="310">
        <f t="shared" si="120"/>
        <v>0</v>
      </c>
      <c r="DG23" s="310">
        <f t="shared" si="121"/>
        <v>0</v>
      </c>
      <c r="DH23" s="323" t="str">
        <f t="shared" si="89"/>
        <v/>
      </c>
      <c r="DI23" s="20" t="str">
        <f>IF('Marks Entry'!AN24="","",'Marks Entry'!AN24)</f>
        <v/>
      </c>
      <c r="DJ23" s="20" t="str">
        <f>IF('Marks Entry'!AO24="","",'Marks Entry'!AO24)</f>
        <v/>
      </c>
      <c r="DK23" s="20" t="str">
        <f>IF('Marks Entry'!AP24="","",'Marks Entry'!AP24)</f>
        <v/>
      </c>
      <c r="DL23" s="20" t="str">
        <f>IF('Marks Entry'!AQ24="","",'Marks Entry'!AQ24)</f>
        <v/>
      </c>
      <c r="DM23" s="302" t="str">
        <f t="shared" si="90"/>
        <v/>
      </c>
      <c r="DN23" s="302" t="str">
        <f t="shared" si="91"/>
        <v/>
      </c>
      <c r="DO23" s="324" t="str">
        <f t="shared" si="92"/>
        <v/>
      </c>
      <c r="DP23" s="302" t="str">
        <f t="shared" si="93"/>
        <v/>
      </c>
      <c r="DQ23" s="325" t="str">
        <f t="shared" si="94"/>
        <v/>
      </c>
      <c r="DR23" s="324" t="str">
        <f t="shared" si="95"/>
        <v/>
      </c>
      <c r="DS23" s="302" t="str">
        <f t="shared" si="96"/>
        <v/>
      </c>
      <c r="DT23" s="325" t="str">
        <f t="shared" si="97"/>
        <v/>
      </c>
      <c r="DU23" s="324" t="str">
        <f t="shared" si="98"/>
        <v/>
      </c>
      <c r="DV23" s="302" t="str">
        <f t="shared" si="99"/>
        <v/>
      </c>
      <c r="DW23" s="325" t="str">
        <f t="shared" si="100"/>
        <v/>
      </c>
      <c r="DX23" s="324" t="str">
        <f t="shared" si="101"/>
        <v/>
      </c>
      <c r="DY23" s="302" t="str">
        <f t="shared" si="102"/>
        <v/>
      </c>
      <c r="DZ23" s="325" t="str">
        <f t="shared" si="103"/>
        <v/>
      </c>
      <c r="EA23" s="324" t="str">
        <f t="shared" si="104"/>
        <v/>
      </c>
      <c r="EB23" s="302" t="str">
        <f t="shared" si="105"/>
        <v/>
      </c>
      <c r="EC23" s="325" t="str">
        <f t="shared" si="106"/>
        <v/>
      </c>
      <c r="ED23" s="324" t="str">
        <f t="shared" si="27"/>
        <v/>
      </c>
      <c r="EE23" s="313" t="str">
        <f t="shared" si="107"/>
        <v xml:space="preserve">      </v>
      </c>
      <c r="EF23" s="313" t="str">
        <f t="shared" si="108"/>
        <v xml:space="preserve">      </v>
      </c>
      <c r="EG23" s="313" t="str">
        <f t="shared" si="109"/>
        <v xml:space="preserve">      </v>
      </c>
      <c r="EH23" s="313" t="str">
        <f t="shared" si="110"/>
        <v xml:space="preserve">      </v>
      </c>
      <c r="EI23" s="313" t="str">
        <f t="shared" si="111"/>
        <v/>
      </c>
      <c r="EJ23" s="326" t="str">
        <f t="shared" si="112"/>
        <v/>
      </c>
      <c r="EK23" s="327" t="str">
        <f t="shared" si="113"/>
        <v/>
      </c>
      <c r="EL23" s="328" t="str">
        <f t="shared" si="114"/>
        <v/>
      </c>
      <c r="EM23" s="329" t="str">
        <f t="shared" si="115"/>
        <v/>
      </c>
      <c r="EN23" s="330" t="str">
        <f t="shared" si="28"/>
        <v/>
      </c>
      <c r="EO23" s="20" t="str">
        <f t="shared" si="116"/>
        <v/>
      </c>
    </row>
    <row r="24" spans="1:145" s="132" customFormat="1" ht="15.65" customHeight="1">
      <c r="A24" s="315">
        <v>19</v>
      </c>
      <c r="B24" s="316">
        <f>IF('Marks Entry'!B25="","",'Marks Entry'!B25)</f>
        <v>919</v>
      </c>
      <c r="C24" s="317" t="str">
        <f>IF('Marks Entry'!C25="","",'Marks Entry'!C25)</f>
        <v/>
      </c>
      <c r="D24" s="318" t="str">
        <f>IF('Marks Entry'!D25="","",'Marks Entry'!D25)</f>
        <v/>
      </c>
      <c r="E24" s="319" t="str">
        <f>IF('Marks Entry'!E25="","",'Marks Entry'!E25)</f>
        <v/>
      </c>
      <c r="F24" s="319" t="str">
        <f>IF('Marks Entry'!F25="","",'Marks Entry'!F25)</f>
        <v/>
      </c>
      <c r="G24" s="319" t="str">
        <f>IF('Marks Entry'!G25="","",'Marks Entry'!G25)</f>
        <v/>
      </c>
      <c r="H24" s="302" t="str">
        <f>IF('Marks Entry'!H25="","",'Marks Entry'!H25)</f>
        <v/>
      </c>
      <c r="I24" s="302" t="str">
        <f>IF('Marks Entry'!I25="","",'Marks Entry'!I25)</f>
        <v/>
      </c>
      <c r="J24" s="302" t="str">
        <f>IF('Marks Entry'!J25="","",'Marks Entry'!J25)</f>
        <v/>
      </c>
      <c r="K24" s="302" t="str">
        <f>IF('Marks Entry'!K25="","",'Marks Entry'!K25)</f>
        <v/>
      </c>
      <c r="L24" s="302" t="str">
        <f>IF('Marks Entry'!L25="","",'Marks Entry'!L25)</f>
        <v/>
      </c>
      <c r="M24" s="303" t="str">
        <f t="shared" si="29"/>
        <v/>
      </c>
      <c r="N24" s="320" t="str">
        <f t="shared" si="30"/>
        <v/>
      </c>
      <c r="O24" s="302" t="str">
        <f>IF('Marks Entry'!M25="","",'Marks Entry'!M25)</f>
        <v/>
      </c>
      <c r="P24" s="320" t="str">
        <f t="shared" si="31"/>
        <v/>
      </c>
      <c r="Q24" s="317" t="str">
        <f>IF('Marks Entry'!N25="","",'Marks Entry'!N25)</f>
        <v/>
      </c>
      <c r="R24" s="321" t="str">
        <f t="shared" si="32"/>
        <v/>
      </c>
      <c r="S24" s="307">
        <f t="shared" si="33"/>
        <v>0</v>
      </c>
      <c r="T24" s="307">
        <f t="shared" si="2"/>
        <v>0</v>
      </c>
      <c r="U24" s="308" t="str">
        <f t="shared" si="34"/>
        <v/>
      </c>
      <c r="V24" s="307" t="str">
        <f t="shared" si="35"/>
        <v/>
      </c>
      <c r="W24" s="307" t="str">
        <f t="shared" si="36"/>
        <v/>
      </c>
      <c r="X24" s="307" t="str">
        <f t="shared" si="37"/>
        <v/>
      </c>
      <c r="Y24" s="302" t="str">
        <f>IF('Marks Entry'!O25="","",'Marks Entry'!O25)</f>
        <v/>
      </c>
      <c r="Z24" s="302" t="str">
        <f>IF('Marks Entry'!P25="","",'Marks Entry'!P25)</f>
        <v/>
      </c>
      <c r="AA24" s="302" t="str">
        <f>IF('Marks Entry'!Q25="","",'Marks Entry'!Q25)</f>
        <v/>
      </c>
      <c r="AB24" s="303" t="str">
        <f t="shared" si="38"/>
        <v/>
      </c>
      <c r="AC24" s="320" t="str">
        <f t="shared" si="39"/>
        <v/>
      </c>
      <c r="AD24" s="302" t="str">
        <f>IF('Marks Entry'!R25="","",'Marks Entry'!R25)</f>
        <v/>
      </c>
      <c r="AE24" s="320" t="str">
        <f t="shared" si="40"/>
        <v/>
      </c>
      <c r="AF24" s="317" t="str">
        <f>IF('Marks Entry'!S25="","",'Marks Entry'!S25)</f>
        <v/>
      </c>
      <c r="AG24" s="321" t="str">
        <f t="shared" si="41"/>
        <v/>
      </c>
      <c r="AH24" s="307">
        <f t="shared" si="42"/>
        <v>0</v>
      </c>
      <c r="AI24" s="307">
        <f t="shared" si="6"/>
        <v>0</v>
      </c>
      <c r="AJ24" s="308" t="str">
        <f t="shared" si="43"/>
        <v/>
      </c>
      <c r="AK24" s="307" t="str">
        <f t="shared" si="44"/>
        <v/>
      </c>
      <c r="AL24" s="307" t="str">
        <f t="shared" si="45"/>
        <v/>
      </c>
      <c r="AM24" s="307" t="str">
        <f t="shared" si="46"/>
        <v/>
      </c>
      <c r="AN24" s="302" t="str">
        <f>IF('Marks Entry'!T25="","",'Marks Entry'!T25)</f>
        <v/>
      </c>
      <c r="AO24" s="302" t="str">
        <f>IF('Marks Entry'!U25="","",'Marks Entry'!U25)</f>
        <v/>
      </c>
      <c r="AP24" s="302" t="str">
        <f>IF('Marks Entry'!V25="","",'Marks Entry'!V25)</f>
        <v/>
      </c>
      <c r="AQ24" s="303" t="str">
        <f t="shared" si="47"/>
        <v/>
      </c>
      <c r="AR24" s="320" t="str">
        <f t="shared" si="48"/>
        <v/>
      </c>
      <c r="AS24" s="302" t="str">
        <f>IF('Marks Entry'!W25="","",'Marks Entry'!W25)</f>
        <v/>
      </c>
      <c r="AT24" s="320" t="str">
        <f t="shared" si="49"/>
        <v/>
      </c>
      <c r="AU24" s="317" t="str">
        <f>IF('Marks Entry'!X25="","",'Marks Entry'!X25)</f>
        <v/>
      </c>
      <c r="AV24" s="321" t="str">
        <f t="shared" si="50"/>
        <v/>
      </c>
      <c r="AW24" s="307">
        <f t="shared" si="51"/>
        <v>0</v>
      </c>
      <c r="AX24" s="307">
        <f t="shared" si="10"/>
        <v>0</v>
      </c>
      <c r="AY24" s="308" t="str">
        <f t="shared" si="52"/>
        <v/>
      </c>
      <c r="AZ24" s="307" t="str">
        <f t="shared" si="53"/>
        <v/>
      </c>
      <c r="BA24" s="307" t="str">
        <f t="shared" si="54"/>
        <v/>
      </c>
      <c r="BB24" s="307" t="str">
        <f t="shared" si="55"/>
        <v/>
      </c>
      <c r="BC24" s="302" t="str">
        <f>IF('Marks Entry'!Y25="","",'Marks Entry'!Y25)</f>
        <v/>
      </c>
      <c r="BD24" s="302" t="str">
        <f>IF('Marks Entry'!Z25="","",'Marks Entry'!Z25)</f>
        <v/>
      </c>
      <c r="BE24" s="302" t="str">
        <f>IF('Marks Entry'!AA25="","",'Marks Entry'!AA25)</f>
        <v/>
      </c>
      <c r="BF24" s="303" t="str">
        <f t="shared" si="56"/>
        <v/>
      </c>
      <c r="BG24" s="320" t="str">
        <f t="shared" si="57"/>
        <v/>
      </c>
      <c r="BH24" s="302" t="str">
        <f>IF('Marks Entry'!AB25="","",'Marks Entry'!AB25)</f>
        <v/>
      </c>
      <c r="BI24" s="320" t="str">
        <f t="shared" si="58"/>
        <v/>
      </c>
      <c r="BJ24" s="317" t="str">
        <f>IF('Marks Entry'!AC25="","",'Marks Entry'!AC25)</f>
        <v/>
      </c>
      <c r="BK24" s="321" t="str">
        <f t="shared" si="59"/>
        <v/>
      </c>
      <c r="BL24" s="307">
        <f t="shared" si="60"/>
        <v>0</v>
      </c>
      <c r="BM24" s="307">
        <f t="shared" si="13"/>
        <v>0</v>
      </c>
      <c r="BN24" s="308" t="str">
        <f t="shared" si="61"/>
        <v/>
      </c>
      <c r="BO24" s="307" t="str">
        <f t="shared" si="62"/>
        <v/>
      </c>
      <c r="BP24" s="307" t="str">
        <f t="shared" si="63"/>
        <v/>
      </c>
      <c r="BQ24" s="307" t="str">
        <f t="shared" si="64"/>
        <v/>
      </c>
      <c r="BR24" s="302" t="str">
        <f>IF('Marks Entry'!AD25="","",'Marks Entry'!AD25)</f>
        <v/>
      </c>
      <c r="BS24" s="302" t="str">
        <f>IF('Marks Entry'!AE25="","",'Marks Entry'!AE25)</f>
        <v/>
      </c>
      <c r="BT24" s="302" t="str">
        <f>IF('Marks Entry'!AF25="","",'Marks Entry'!AF25)</f>
        <v/>
      </c>
      <c r="BU24" s="303" t="str">
        <f t="shared" si="65"/>
        <v/>
      </c>
      <c r="BV24" s="320" t="str">
        <f t="shared" si="66"/>
        <v/>
      </c>
      <c r="BW24" s="302" t="str">
        <f>IF('Marks Entry'!AG25="","",'Marks Entry'!AG25)</f>
        <v/>
      </c>
      <c r="BX24" s="320" t="str">
        <f t="shared" si="67"/>
        <v/>
      </c>
      <c r="BY24" s="317" t="str">
        <f>IF('Marks Entry'!AH25="","",'Marks Entry'!AH25)</f>
        <v/>
      </c>
      <c r="BZ24" s="321" t="str">
        <f t="shared" si="68"/>
        <v/>
      </c>
      <c r="CA24" s="307">
        <f t="shared" si="69"/>
        <v>0</v>
      </c>
      <c r="CB24" s="307">
        <f t="shared" si="16"/>
        <v>0</v>
      </c>
      <c r="CC24" s="308" t="str">
        <f t="shared" si="70"/>
        <v/>
      </c>
      <c r="CD24" s="307" t="str">
        <f t="shared" si="71"/>
        <v/>
      </c>
      <c r="CE24" s="307" t="str">
        <f t="shared" si="72"/>
        <v/>
      </c>
      <c r="CF24" s="307" t="str">
        <f t="shared" si="73"/>
        <v/>
      </c>
      <c r="CG24" s="302" t="str">
        <f>IF('Marks Entry'!AI25="","",'Marks Entry'!AI25)</f>
        <v/>
      </c>
      <c r="CH24" s="302" t="str">
        <f>IF('Marks Entry'!AJ25="","",'Marks Entry'!AJ25)</f>
        <v/>
      </c>
      <c r="CI24" s="302" t="str">
        <f>IF('Marks Entry'!AK25="","",'Marks Entry'!AK25)</f>
        <v/>
      </c>
      <c r="CJ24" s="303" t="str">
        <f t="shared" si="74"/>
        <v/>
      </c>
      <c r="CK24" s="320" t="str">
        <f t="shared" si="75"/>
        <v/>
      </c>
      <c r="CL24" s="302" t="str">
        <f>IF('Marks Entry'!AL25="","",'Marks Entry'!AL25)</f>
        <v/>
      </c>
      <c r="CM24" s="320" t="str">
        <f t="shared" si="76"/>
        <v/>
      </c>
      <c r="CN24" s="317" t="str">
        <f>IF('Marks Entry'!AM25="","",'Marks Entry'!AM25)</f>
        <v/>
      </c>
      <c r="CO24" s="321" t="str">
        <f t="shared" si="77"/>
        <v/>
      </c>
      <c r="CP24" s="307">
        <f t="shared" si="78"/>
        <v>0</v>
      </c>
      <c r="CQ24" s="307">
        <f t="shared" si="19"/>
        <v>0</v>
      </c>
      <c r="CR24" s="308" t="str">
        <f t="shared" si="79"/>
        <v/>
      </c>
      <c r="CS24" s="307" t="str">
        <f t="shared" si="80"/>
        <v/>
      </c>
      <c r="CT24" s="307" t="str">
        <f t="shared" si="81"/>
        <v/>
      </c>
      <c r="CU24" s="307" t="str">
        <f t="shared" si="82"/>
        <v/>
      </c>
      <c r="CV24" s="307">
        <f t="shared" si="21"/>
        <v>0</v>
      </c>
      <c r="CW24" s="322" t="str">
        <f t="shared" si="83"/>
        <v/>
      </c>
      <c r="CX24" s="322" t="str">
        <f t="shared" si="84"/>
        <v/>
      </c>
      <c r="CY24" s="322" t="str">
        <f t="shared" si="85"/>
        <v/>
      </c>
      <c r="CZ24" s="322" t="str">
        <f t="shared" si="86"/>
        <v/>
      </c>
      <c r="DA24" s="322" t="str">
        <f t="shared" si="87"/>
        <v/>
      </c>
      <c r="DB24" s="322" t="str">
        <f t="shared" si="88"/>
        <v/>
      </c>
      <c r="DC24" s="310">
        <f t="shared" si="117"/>
        <v>0</v>
      </c>
      <c r="DD24" s="310">
        <f t="shared" si="118"/>
        <v>0</v>
      </c>
      <c r="DE24" s="310">
        <f t="shared" si="119"/>
        <v>0</v>
      </c>
      <c r="DF24" s="310">
        <f t="shared" si="120"/>
        <v>0</v>
      </c>
      <c r="DG24" s="310">
        <f t="shared" si="121"/>
        <v>0</v>
      </c>
      <c r="DH24" s="323" t="str">
        <f t="shared" si="89"/>
        <v/>
      </c>
      <c r="DI24" s="20" t="str">
        <f>IF('Marks Entry'!AN25="","",'Marks Entry'!AN25)</f>
        <v/>
      </c>
      <c r="DJ24" s="20" t="str">
        <f>IF('Marks Entry'!AO25="","",'Marks Entry'!AO25)</f>
        <v/>
      </c>
      <c r="DK24" s="20" t="str">
        <f>IF('Marks Entry'!AP25="","",'Marks Entry'!AP25)</f>
        <v/>
      </c>
      <c r="DL24" s="20" t="str">
        <f>IF('Marks Entry'!AQ25="","",'Marks Entry'!AQ25)</f>
        <v/>
      </c>
      <c r="DM24" s="302" t="str">
        <f t="shared" si="90"/>
        <v/>
      </c>
      <c r="DN24" s="302" t="str">
        <f t="shared" si="91"/>
        <v/>
      </c>
      <c r="DO24" s="324" t="str">
        <f t="shared" si="92"/>
        <v/>
      </c>
      <c r="DP24" s="302" t="str">
        <f t="shared" si="93"/>
        <v/>
      </c>
      <c r="DQ24" s="325" t="str">
        <f t="shared" si="94"/>
        <v/>
      </c>
      <c r="DR24" s="324" t="str">
        <f t="shared" si="95"/>
        <v/>
      </c>
      <c r="DS24" s="302" t="str">
        <f t="shared" si="96"/>
        <v/>
      </c>
      <c r="DT24" s="325" t="str">
        <f t="shared" si="97"/>
        <v/>
      </c>
      <c r="DU24" s="324" t="str">
        <f t="shared" si="98"/>
        <v/>
      </c>
      <c r="DV24" s="302" t="str">
        <f t="shared" si="99"/>
        <v/>
      </c>
      <c r="DW24" s="325" t="str">
        <f t="shared" si="100"/>
        <v/>
      </c>
      <c r="DX24" s="324" t="str">
        <f t="shared" si="101"/>
        <v/>
      </c>
      <c r="DY24" s="302" t="str">
        <f t="shared" si="102"/>
        <v/>
      </c>
      <c r="DZ24" s="325" t="str">
        <f t="shared" si="103"/>
        <v/>
      </c>
      <c r="EA24" s="324" t="str">
        <f t="shared" si="104"/>
        <v/>
      </c>
      <c r="EB24" s="302" t="str">
        <f t="shared" si="105"/>
        <v/>
      </c>
      <c r="EC24" s="325" t="str">
        <f t="shared" si="106"/>
        <v/>
      </c>
      <c r="ED24" s="324" t="str">
        <f t="shared" si="27"/>
        <v/>
      </c>
      <c r="EE24" s="313" t="str">
        <f t="shared" si="107"/>
        <v xml:space="preserve">      </v>
      </c>
      <c r="EF24" s="313" t="str">
        <f t="shared" si="108"/>
        <v xml:space="preserve">      </v>
      </c>
      <c r="EG24" s="313" t="str">
        <f t="shared" si="109"/>
        <v xml:space="preserve">      </v>
      </c>
      <c r="EH24" s="313" t="str">
        <f t="shared" si="110"/>
        <v xml:space="preserve">      </v>
      </c>
      <c r="EI24" s="313" t="str">
        <f t="shared" si="111"/>
        <v/>
      </c>
      <c r="EJ24" s="326" t="str">
        <f t="shared" si="112"/>
        <v/>
      </c>
      <c r="EK24" s="327" t="str">
        <f t="shared" si="113"/>
        <v/>
      </c>
      <c r="EL24" s="328" t="str">
        <f t="shared" si="114"/>
        <v/>
      </c>
      <c r="EM24" s="329" t="str">
        <f t="shared" si="115"/>
        <v/>
      </c>
      <c r="EN24" s="330" t="str">
        <f t="shared" si="28"/>
        <v/>
      </c>
      <c r="EO24" s="20" t="str">
        <f t="shared" si="116"/>
        <v/>
      </c>
    </row>
    <row r="25" spans="1:145" s="132" customFormat="1" ht="15.65" customHeight="1">
      <c r="A25" s="315">
        <v>20</v>
      </c>
      <c r="B25" s="316">
        <f>IF('Marks Entry'!B26="","",'Marks Entry'!B26)</f>
        <v>920</v>
      </c>
      <c r="C25" s="317" t="str">
        <f>IF('Marks Entry'!C26="","",'Marks Entry'!C26)</f>
        <v/>
      </c>
      <c r="D25" s="318" t="str">
        <f>IF('Marks Entry'!D26="","",'Marks Entry'!D26)</f>
        <v/>
      </c>
      <c r="E25" s="319" t="str">
        <f>IF('Marks Entry'!E26="","",'Marks Entry'!E26)</f>
        <v/>
      </c>
      <c r="F25" s="319" t="str">
        <f>IF('Marks Entry'!F26="","",'Marks Entry'!F26)</f>
        <v/>
      </c>
      <c r="G25" s="319" t="str">
        <f>IF('Marks Entry'!G26="","",'Marks Entry'!G26)</f>
        <v/>
      </c>
      <c r="H25" s="302" t="str">
        <f>IF('Marks Entry'!H26="","",'Marks Entry'!H26)</f>
        <v/>
      </c>
      <c r="I25" s="302" t="str">
        <f>IF('Marks Entry'!I26="","",'Marks Entry'!I26)</f>
        <v/>
      </c>
      <c r="J25" s="302" t="str">
        <f>IF('Marks Entry'!J26="","",'Marks Entry'!J26)</f>
        <v/>
      </c>
      <c r="K25" s="302" t="str">
        <f>IF('Marks Entry'!K26="","",'Marks Entry'!K26)</f>
        <v/>
      </c>
      <c r="L25" s="302" t="str">
        <f>IF('Marks Entry'!L26="","",'Marks Entry'!L26)</f>
        <v/>
      </c>
      <c r="M25" s="303" t="str">
        <f t="shared" si="29"/>
        <v/>
      </c>
      <c r="N25" s="320" t="str">
        <f t="shared" si="30"/>
        <v/>
      </c>
      <c r="O25" s="302" t="str">
        <f>IF('Marks Entry'!M26="","",'Marks Entry'!M26)</f>
        <v/>
      </c>
      <c r="P25" s="320" t="str">
        <f t="shared" si="31"/>
        <v/>
      </c>
      <c r="Q25" s="317" t="str">
        <f>IF('Marks Entry'!N26="","",'Marks Entry'!N26)</f>
        <v/>
      </c>
      <c r="R25" s="321" t="str">
        <f t="shared" si="32"/>
        <v/>
      </c>
      <c r="S25" s="307">
        <f t="shared" si="33"/>
        <v>0</v>
      </c>
      <c r="T25" s="307">
        <f t="shared" si="2"/>
        <v>0</v>
      </c>
      <c r="U25" s="308" t="str">
        <f t="shared" si="34"/>
        <v/>
      </c>
      <c r="V25" s="307" t="str">
        <f t="shared" si="35"/>
        <v/>
      </c>
      <c r="W25" s="307" t="str">
        <f t="shared" si="36"/>
        <v/>
      </c>
      <c r="X25" s="307" t="str">
        <f t="shared" si="37"/>
        <v/>
      </c>
      <c r="Y25" s="302" t="str">
        <f>IF('Marks Entry'!O26="","",'Marks Entry'!O26)</f>
        <v/>
      </c>
      <c r="Z25" s="302" t="str">
        <f>IF('Marks Entry'!P26="","",'Marks Entry'!P26)</f>
        <v/>
      </c>
      <c r="AA25" s="302" t="str">
        <f>IF('Marks Entry'!Q26="","",'Marks Entry'!Q26)</f>
        <v/>
      </c>
      <c r="AB25" s="303" t="str">
        <f t="shared" si="38"/>
        <v/>
      </c>
      <c r="AC25" s="320" t="str">
        <f t="shared" si="39"/>
        <v/>
      </c>
      <c r="AD25" s="302" t="str">
        <f>IF('Marks Entry'!R26="","",'Marks Entry'!R26)</f>
        <v/>
      </c>
      <c r="AE25" s="320" t="str">
        <f t="shared" si="40"/>
        <v/>
      </c>
      <c r="AF25" s="317" t="str">
        <f>IF('Marks Entry'!S26="","",'Marks Entry'!S26)</f>
        <v/>
      </c>
      <c r="AG25" s="321" t="str">
        <f t="shared" si="41"/>
        <v/>
      </c>
      <c r="AH25" s="307">
        <f t="shared" si="42"/>
        <v>0</v>
      </c>
      <c r="AI25" s="307">
        <f t="shared" si="6"/>
        <v>0</v>
      </c>
      <c r="AJ25" s="308" t="str">
        <f t="shared" si="43"/>
        <v/>
      </c>
      <c r="AK25" s="307" t="str">
        <f t="shared" si="44"/>
        <v/>
      </c>
      <c r="AL25" s="307" t="str">
        <f t="shared" si="45"/>
        <v/>
      </c>
      <c r="AM25" s="307" t="str">
        <f t="shared" si="46"/>
        <v/>
      </c>
      <c r="AN25" s="302" t="str">
        <f>IF('Marks Entry'!T26="","",'Marks Entry'!T26)</f>
        <v/>
      </c>
      <c r="AO25" s="302" t="str">
        <f>IF('Marks Entry'!U26="","",'Marks Entry'!U26)</f>
        <v/>
      </c>
      <c r="AP25" s="302" t="str">
        <f>IF('Marks Entry'!V26="","",'Marks Entry'!V26)</f>
        <v/>
      </c>
      <c r="AQ25" s="303" t="str">
        <f t="shared" si="47"/>
        <v/>
      </c>
      <c r="AR25" s="320" t="str">
        <f t="shared" si="48"/>
        <v/>
      </c>
      <c r="AS25" s="302" t="str">
        <f>IF('Marks Entry'!W26="","",'Marks Entry'!W26)</f>
        <v/>
      </c>
      <c r="AT25" s="320" t="str">
        <f t="shared" si="49"/>
        <v/>
      </c>
      <c r="AU25" s="317" t="str">
        <f>IF('Marks Entry'!X26="","",'Marks Entry'!X26)</f>
        <v/>
      </c>
      <c r="AV25" s="321" t="str">
        <f t="shared" si="50"/>
        <v/>
      </c>
      <c r="AW25" s="307">
        <f t="shared" si="51"/>
        <v>0</v>
      </c>
      <c r="AX25" s="307">
        <f t="shared" si="10"/>
        <v>0</v>
      </c>
      <c r="AY25" s="308" t="str">
        <f t="shared" si="52"/>
        <v/>
      </c>
      <c r="AZ25" s="307" t="str">
        <f t="shared" si="53"/>
        <v/>
      </c>
      <c r="BA25" s="307" t="str">
        <f t="shared" si="54"/>
        <v/>
      </c>
      <c r="BB25" s="307" t="str">
        <f t="shared" si="55"/>
        <v/>
      </c>
      <c r="BC25" s="302" t="str">
        <f>IF('Marks Entry'!Y26="","",'Marks Entry'!Y26)</f>
        <v/>
      </c>
      <c r="BD25" s="302" t="str">
        <f>IF('Marks Entry'!Z26="","",'Marks Entry'!Z26)</f>
        <v/>
      </c>
      <c r="BE25" s="302" t="str">
        <f>IF('Marks Entry'!AA26="","",'Marks Entry'!AA26)</f>
        <v/>
      </c>
      <c r="BF25" s="303" t="str">
        <f t="shared" si="56"/>
        <v/>
      </c>
      <c r="BG25" s="320" t="str">
        <f t="shared" si="57"/>
        <v/>
      </c>
      <c r="BH25" s="302" t="str">
        <f>IF('Marks Entry'!AB26="","",'Marks Entry'!AB26)</f>
        <v/>
      </c>
      <c r="BI25" s="320" t="str">
        <f t="shared" si="58"/>
        <v/>
      </c>
      <c r="BJ25" s="317" t="str">
        <f>IF('Marks Entry'!AC26="","",'Marks Entry'!AC26)</f>
        <v/>
      </c>
      <c r="BK25" s="321" t="str">
        <f t="shared" si="59"/>
        <v/>
      </c>
      <c r="BL25" s="307">
        <f t="shared" si="60"/>
        <v>0</v>
      </c>
      <c r="BM25" s="307">
        <f t="shared" si="13"/>
        <v>0</v>
      </c>
      <c r="BN25" s="308" t="str">
        <f t="shared" si="61"/>
        <v/>
      </c>
      <c r="BO25" s="307" t="str">
        <f t="shared" si="62"/>
        <v/>
      </c>
      <c r="BP25" s="307" t="str">
        <f t="shared" si="63"/>
        <v/>
      </c>
      <c r="BQ25" s="307" t="str">
        <f t="shared" si="64"/>
        <v/>
      </c>
      <c r="BR25" s="302" t="str">
        <f>IF('Marks Entry'!AD26="","",'Marks Entry'!AD26)</f>
        <v/>
      </c>
      <c r="BS25" s="302" t="str">
        <f>IF('Marks Entry'!AE26="","",'Marks Entry'!AE26)</f>
        <v/>
      </c>
      <c r="BT25" s="302" t="str">
        <f>IF('Marks Entry'!AF26="","",'Marks Entry'!AF26)</f>
        <v/>
      </c>
      <c r="BU25" s="303" t="str">
        <f t="shared" si="65"/>
        <v/>
      </c>
      <c r="BV25" s="320" t="str">
        <f t="shared" si="66"/>
        <v/>
      </c>
      <c r="BW25" s="302" t="str">
        <f>IF('Marks Entry'!AG26="","",'Marks Entry'!AG26)</f>
        <v/>
      </c>
      <c r="BX25" s="320" t="str">
        <f t="shared" si="67"/>
        <v/>
      </c>
      <c r="BY25" s="317" t="str">
        <f>IF('Marks Entry'!AH26="","",'Marks Entry'!AH26)</f>
        <v/>
      </c>
      <c r="BZ25" s="321" t="str">
        <f t="shared" si="68"/>
        <v/>
      </c>
      <c r="CA25" s="307">
        <f t="shared" si="69"/>
        <v>0</v>
      </c>
      <c r="CB25" s="307">
        <f t="shared" si="16"/>
        <v>0</v>
      </c>
      <c r="CC25" s="308" t="str">
        <f t="shared" si="70"/>
        <v/>
      </c>
      <c r="CD25" s="307" t="str">
        <f t="shared" si="71"/>
        <v/>
      </c>
      <c r="CE25" s="307" t="str">
        <f t="shared" si="72"/>
        <v/>
      </c>
      <c r="CF25" s="307" t="str">
        <f t="shared" si="73"/>
        <v/>
      </c>
      <c r="CG25" s="302" t="str">
        <f>IF('Marks Entry'!AI26="","",'Marks Entry'!AI26)</f>
        <v/>
      </c>
      <c r="CH25" s="302" t="str">
        <f>IF('Marks Entry'!AJ26="","",'Marks Entry'!AJ26)</f>
        <v/>
      </c>
      <c r="CI25" s="302" t="str">
        <f>IF('Marks Entry'!AK26="","",'Marks Entry'!AK26)</f>
        <v/>
      </c>
      <c r="CJ25" s="303" t="str">
        <f t="shared" si="74"/>
        <v/>
      </c>
      <c r="CK25" s="320" t="str">
        <f t="shared" si="75"/>
        <v/>
      </c>
      <c r="CL25" s="302" t="str">
        <f>IF('Marks Entry'!AL26="","",'Marks Entry'!AL26)</f>
        <v/>
      </c>
      <c r="CM25" s="320" t="str">
        <f t="shared" si="76"/>
        <v/>
      </c>
      <c r="CN25" s="317" t="str">
        <f>IF('Marks Entry'!AM26="","",'Marks Entry'!AM26)</f>
        <v/>
      </c>
      <c r="CO25" s="321" t="str">
        <f t="shared" si="77"/>
        <v/>
      </c>
      <c r="CP25" s="307">
        <f t="shared" si="78"/>
        <v>0</v>
      </c>
      <c r="CQ25" s="307">
        <f t="shared" si="19"/>
        <v>0</v>
      </c>
      <c r="CR25" s="308" t="str">
        <f t="shared" si="79"/>
        <v/>
      </c>
      <c r="CS25" s="307" t="str">
        <f t="shared" si="80"/>
        <v/>
      </c>
      <c r="CT25" s="307" t="str">
        <f t="shared" si="81"/>
        <v/>
      </c>
      <c r="CU25" s="307" t="str">
        <f t="shared" si="82"/>
        <v/>
      </c>
      <c r="CV25" s="307">
        <f t="shared" si="21"/>
        <v>0</v>
      </c>
      <c r="CW25" s="322" t="str">
        <f t="shared" si="83"/>
        <v/>
      </c>
      <c r="CX25" s="322" t="str">
        <f t="shared" si="84"/>
        <v/>
      </c>
      <c r="CY25" s="322" t="str">
        <f t="shared" si="85"/>
        <v/>
      </c>
      <c r="CZ25" s="322" t="str">
        <f t="shared" si="86"/>
        <v/>
      </c>
      <c r="DA25" s="322" t="str">
        <f t="shared" si="87"/>
        <v/>
      </c>
      <c r="DB25" s="322" t="str">
        <f t="shared" si="88"/>
        <v/>
      </c>
      <c r="DC25" s="310">
        <f t="shared" si="117"/>
        <v>0</v>
      </c>
      <c r="DD25" s="310">
        <f t="shared" si="118"/>
        <v>0</v>
      </c>
      <c r="DE25" s="310">
        <f t="shared" si="119"/>
        <v>0</v>
      </c>
      <c r="DF25" s="310">
        <f t="shared" si="120"/>
        <v>0</v>
      </c>
      <c r="DG25" s="310">
        <f t="shared" si="121"/>
        <v>0</v>
      </c>
      <c r="DH25" s="323" t="str">
        <f t="shared" si="89"/>
        <v/>
      </c>
      <c r="DI25" s="20" t="str">
        <f>IF('Marks Entry'!AN26="","",'Marks Entry'!AN26)</f>
        <v/>
      </c>
      <c r="DJ25" s="20" t="str">
        <f>IF('Marks Entry'!AO26="","",'Marks Entry'!AO26)</f>
        <v/>
      </c>
      <c r="DK25" s="20" t="str">
        <f>IF('Marks Entry'!AP26="","",'Marks Entry'!AP26)</f>
        <v/>
      </c>
      <c r="DL25" s="20" t="str">
        <f>IF('Marks Entry'!AQ26="","",'Marks Entry'!AQ26)</f>
        <v/>
      </c>
      <c r="DM25" s="302" t="str">
        <f t="shared" si="90"/>
        <v/>
      </c>
      <c r="DN25" s="302" t="str">
        <f t="shared" si="91"/>
        <v/>
      </c>
      <c r="DO25" s="324" t="str">
        <f t="shared" si="92"/>
        <v/>
      </c>
      <c r="DP25" s="302" t="str">
        <f t="shared" si="93"/>
        <v/>
      </c>
      <c r="DQ25" s="325" t="str">
        <f t="shared" si="94"/>
        <v/>
      </c>
      <c r="DR25" s="324" t="str">
        <f t="shared" si="95"/>
        <v/>
      </c>
      <c r="DS25" s="302" t="str">
        <f t="shared" si="96"/>
        <v/>
      </c>
      <c r="DT25" s="325" t="str">
        <f t="shared" si="97"/>
        <v/>
      </c>
      <c r="DU25" s="324" t="str">
        <f t="shared" si="98"/>
        <v/>
      </c>
      <c r="DV25" s="302" t="str">
        <f t="shared" si="99"/>
        <v/>
      </c>
      <c r="DW25" s="325" t="str">
        <f t="shared" si="100"/>
        <v/>
      </c>
      <c r="DX25" s="324" t="str">
        <f t="shared" si="101"/>
        <v/>
      </c>
      <c r="DY25" s="302" t="str">
        <f t="shared" si="102"/>
        <v/>
      </c>
      <c r="DZ25" s="325" t="str">
        <f t="shared" si="103"/>
        <v/>
      </c>
      <c r="EA25" s="324" t="str">
        <f t="shared" si="104"/>
        <v/>
      </c>
      <c r="EB25" s="302" t="str">
        <f t="shared" si="105"/>
        <v/>
      </c>
      <c r="EC25" s="325" t="str">
        <f t="shared" si="106"/>
        <v/>
      </c>
      <c r="ED25" s="324" t="str">
        <f t="shared" si="27"/>
        <v/>
      </c>
      <c r="EE25" s="313" t="str">
        <f t="shared" si="107"/>
        <v xml:space="preserve">      </v>
      </c>
      <c r="EF25" s="313" t="str">
        <f t="shared" si="108"/>
        <v xml:space="preserve">      </v>
      </c>
      <c r="EG25" s="313" t="str">
        <f t="shared" si="109"/>
        <v xml:space="preserve">      </v>
      </c>
      <c r="EH25" s="313" t="str">
        <f t="shared" si="110"/>
        <v xml:space="preserve">      </v>
      </c>
      <c r="EI25" s="313" t="str">
        <f t="shared" si="111"/>
        <v/>
      </c>
      <c r="EJ25" s="326" t="str">
        <f t="shared" si="112"/>
        <v/>
      </c>
      <c r="EK25" s="327" t="str">
        <f t="shared" si="113"/>
        <v/>
      </c>
      <c r="EL25" s="328" t="str">
        <f t="shared" si="114"/>
        <v/>
      </c>
      <c r="EM25" s="329" t="str">
        <f t="shared" si="115"/>
        <v/>
      </c>
      <c r="EN25" s="330" t="str">
        <f t="shared" si="28"/>
        <v/>
      </c>
      <c r="EO25" s="20" t="str">
        <f t="shared" si="116"/>
        <v/>
      </c>
    </row>
    <row r="26" spans="1:145" s="132" customFormat="1" ht="15.65" customHeight="1">
      <c r="A26" s="315">
        <v>21</v>
      </c>
      <c r="B26" s="316">
        <f>IF('Marks Entry'!B27="","",'Marks Entry'!B27)</f>
        <v>921</v>
      </c>
      <c r="C26" s="317" t="str">
        <f>IF('Marks Entry'!C27="","",'Marks Entry'!C27)</f>
        <v/>
      </c>
      <c r="D26" s="318" t="str">
        <f>IF('Marks Entry'!D27="","",'Marks Entry'!D27)</f>
        <v/>
      </c>
      <c r="E26" s="319" t="str">
        <f>IF('Marks Entry'!E27="","",'Marks Entry'!E27)</f>
        <v/>
      </c>
      <c r="F26" s="319" t="str">
        <f>IF('Marks Entry'!F27="","",'Marks Entry'!F27)</f>
        <v/>
      </c>
      <c r="G26" s="319" t="str">
        <f>IF('Marks Entry'!G27="","",'Marks Entry'!G27)</f>
        <v/>
      </c>
      <c r="H26" s="302" t="str">
        <f>IF('Marks Entry'!H27="","",'Marks Entry'!H27)</f>
        <v/>
      </c>
      <c r="I26" s="302" t="str">
        <f>IF('Marks Entry'!I27="","",'Marks Entry'!I27)</f>
        <v/>
      </c>
      <c r="J26" s="302" t="str">
        <f>IF('Marks Entry'!J27="","",'Marks Entry'!J27)</f>
        <v/>
      </c>
      <c r="K26" s="302" t="str">
        <f>IF('Marks Entry'!K27="","",'Marks Entry'!K27)</f>
        <v/>
      </c>
      <c r="L26" s="302" t="str">
        <f>IF('Marks Entry'!L27="","",'Marks Entry'!L27)</f>
        <v/>
      </c>
      <c r="M26" s="303" t="str">
        <f t="shared" si="29"/>
        <v/>
      </c>
      <c r="N26" s="320" t="str">
        <f t="shared" si="30"/>
        <v/>
      </c>
      <c r="O26" s="302" t="str">
        <f>IF('Marks Entry'!M27="","",'Marks Entry'!M27)</f>
        <v/>
      </c>
      <c r="P26" s="320" t="str">
        <f t="shared" si="31"/>
        <v/>
      </c>
      <c r="Q26" s="317" t="str">
        <f>IF('Marks Entry'!N27="","",'Marks Entry'!N27)</f>
        <v/>
      </c>
      <c r="R26" s="321" t="str">
        <f t="shared" si="32"/>
        <v/>
      </c>
      <c r="S26" s="307">
        <f t="shared" si="33"/>
        <v>0</v>
      </c>
      <c r="T26" s="307">
        <f t="shared" si="2"/>
        <v>0</v>
      </c>
      <c r="U26" s="308" t="str">
        <f t="shared" si="34"/>
        <v/>
      </c>
      <c r="V26" s="307" t="str">
        <f t="shared" si="35"/>
        <v/>
      </c>
      <c r="W26" s="307" t="str">
        <f t="shared" si="36"/>
        <v/>
      </c>
      <c r="X26" s="307" t="str">
        <f t="shared" si="37"/>
        <v/>
      </c>
      <c r="Y26" s="302" t="str">
        <f>IF('Marks Entry'!O27="","",'Marks Entry'!O27)</f>
        <v/>
      </c>
      <c r="Z26" s="302" t="str">
        <f>IF('Marks Entry'!P27="","",'Marks Entry'!P27)</f>
        <v/>
      </c>
      <c r="AA26" s="302" t="str">
        <f>IF('Marks Entry'!Q27="","",'Marks Entry'!Q27)</f>
        <v/>
      </c>
      <c r="AB26" s="303" t="str">
        <f t="shared" si="38"/>
        <v/>
      </c>
      <c r="AC26" s="320" t="str">
        <f t="shared" si="39"/>
        <v/>
      </c>
      <c r="AD26" s="302" t="str">
        <f>IF('Marks Entry'!R27="","",'Marks Entry'!R27)</f>
        <v/>
      </c>
      <c r="AE26" s="320" t="str">
        <f t="shared" si="40"/>
        <v/>
      </c>
      <c r="AF26" s="317" t="str">
        <f>IF('Marks Entry'!S27="","",'Marks Entry'!S27)</f>
        <v/>
      </c>
      <c r="AG26" s="321" t="str">
        <f t="shared" si="41"/>
        <v/>
      </c>
      <c r="AH26" s="307">
        <f t="shared" si="42"/>
        <v>0</v>
      </c>
      <c r="AI26" s="307">
        <f t="shared" si="6"/>
        <v>0</v>
      </c>
      <c r="AJ26" s="308" t="str">
        <f t="shared" si="43"/>
        <v/>
      </c>
      <c r="AK26" s="307" t="str">
        <f t="shared" si="44"/>
        <v/>
      </c>
      <c r="AL26" s="307" t="str">
        <f t="shared" si="45"/>
        <v/>
      </c>
      <c r="AM26" s="307" t="str">
        <f t="shared" si="46"/>
        <v/>
      </c>
      <c r="AN26" s="302" t="str">
        <f>IF('Marks Entry'!T27="","",'Marks Entry'!T27)</f>
        <v/>
      </c>
      <c r="AO26" s="302" t="str">
        <f>IF('Marks Entry'!U27="","",'Marks Entry'!U27)</f>
        <v/>
      </c>
      <c r="AP26" s="302" t="str">
        <f>IF('Marks Entry'!V27="","",'Marks Entry'!V27)</f>
        <v/>
      </c>
      <c r="AQ26" s="303" t="str">
        <f t="shared" si="47"/>
        <v/>
      </c>
      <c r="AR26" s="320" t="str">
        <f t="shared" si="48"/>
        <v/>
      </c>
      <c r="AS26" s="302" t="str">
        <f>IF('Marks Entry'!W27="","",'Marks Entry'!W27)</f>
        <v/>
      </c>
      <c r="AT26" s="320" t="str">
        <f t="shared" si="49"/>
        <v/>
      </c>
      <c r="AU26" s="317" t="str">
        <f>IF('Marks Entry'!X27="","",'Marks Entry'!X27)</f>
        <v/>
      </c>
      <c r="AV26" s="321" t="str">
        <f t="shared" si="50"/>
        <v/>
      </c>
      <c r="AW26" s="307">
        <f t="shared" si="51"/>
        <v>0</v>
      </c>
      <c r="AX26" s="307">
        <f t="shared" si="10"/>
        <v>0</v>
      </c>
      <c r="AY26" s="308" t="str">
        <f t="shared" si="52"/>
        <v/>
      </c>
      <c r="AZ26" s="307" t="str">
        <f t="shared" si="53"/>
        <v/>
      </c>
      <c r="BA26" s="307" t="str">
        <f t="shared" si="54"/>
        <v/>
      </c>
      <c r="BB26" s="307" t="str">
        <f t="shared" si="55"/>
        <v/>
      </c>
      <c r="BC26" s="302" t="str">
        <f>IF('Marks Entry'!Y27="","",'Marks Entry'!Y27)</f>
        <v/>
      </c>
      <c r="BD26" s="302" t="str">
        <f>IF('Marks Entry'!Z27="","",'Marks Entry'!Z27)</f>
        <v/>
      </c>
      <c r="BE26" s="302" t="str">
        <f>IF('Marks Entry'!AA27="","",'Marks Entry'!AA27)</f>
        <v/>
      </c>
      <c r="BF26" s="303" t="str">
        <f t="shared" si="56"/>
        <v/>
      </c>
      <c r="BG26" s="320" t="str">
        <f t="shared" si="57"/>
        <v/>
      </c>
      <c r="BH26" s="302" t="str">
        <f>IF('Marks Entry'!AB27="","",'Marks Entry'!AB27)</f>
        <v/>
      </c>
      <c r="BI26" s="320" t="str">
        <f t="shared" si="58"/>
        <v/>
      </c>
      <c r="BJ26" s="317" t="str">
        <f>IF('Marks Entry'!AC27="","",'Marks Entry'!AC27)</f>
        <v/>
      </c>
      <c r="BK26" s="321" t="str">
        <f t="shared" si="59"/>
        <v/>
      </c>
      <c r="BL26" s="307">
        <f t="shared" si="60"/>
        <v>0</v>
      </c>
      <c r="BM26" s="307">
        <f t="shared" si="13"/>
        <v>0</v>
      </c>
      <c r="BN26" s="308" t="str">
        <f t="shared" si="61"/>
        <v/>
      </c>
      <c r="BO26" s="307" t="str">
        <f t="shared" si="62"/>
        <v/>
      </c>
      <c r="BP26" s="307" t="str">
        <f t="shared" si="63"/>
        <v/>
      </c>
      <c r="BQ26" s="307" t="str">
        <f t="shared" si="64"/>
        <v/>
      </c>
      <c r="BR26" s="302" t="str">
        <f>IF('Marks Entry'!AD27="","",'Marks Entry'!AD27)</f>
        <v/>
      </c>
      <c r="BS26" s="302" t="str">
        <f>IF('Marks Entry'!AE27="","",'Marks Entry'!AE27)</f>
        <v/>
      </c>
      <c r="BT26" s="302" t="str">
        <f>IF('Marks Entry'!AF27="","",'Marks Entry'!AF27)</f>
        <v/>
      </c>
      <c r="BU26" s="303" t="str">
        <f t="shared" si="65"/>
        <v/>
      </c>
      <c r="BV26" s="320" t="str">
        <f t="shared" si="66"/>
        <v/>
      </c>
      <c r="BW26" s="302" t="str">
        <f>IF('Marks Entry'!AG27="","",'Marks Entry'!AG27)</f>
        <v/>
      </c>
      <c r="BX26" s="320" t="str">
        <f t="shared" si="67"/>
        <v/>
      </c>
      <c r="BY26" s="317" t="str">
        <f>IF('Marks Entry'!AH27="","",'Marks Entry'!AH27)</f>
        <v/>
      </c>
      <c r="BZ26" s="321" t="str">
        <f t="shared" si="68"/>
        <v/>
      </c>
      <c r="CA26" s="307">
        <f t="shared" si="69"/>
        <v>0</v>
      </c>
      <c r="CB26" s="307">
        <f t="shared" si="16"/>
        <v>0</v>
      </c>
      <c r="CC26" s="308" t="str">
        <f t="shared" si="70"/>
        <v/>
      </c>
      <c r="CD26" s="307" t="str">
        <f t="shared" si="71"/>
        <v/>
      </c>
      <c r="CE26" s="307" t="str">
        <f t="shared" si="72"/>
        <v/>
      </c>
      <c r="CF26" s="307" t="str">
        <f t="shared" si="73"/>
        <v/>
      </c>
      <c r="CG26" s="302" t="str">
        <f>IF('Marks Entry'!AI27="","",'Marks Entry'!AI27)</f>
        <v/>
      </c>
      <c r="CH26" s="302" t="str">
        <f>IF('Marks Entry'!AJ27="","",'Marks Entry'!AJ27)</f>
        <v/>
      </c>
      <c r="CI26" s="302" t="str">
        <f>IF('Marks Entry'!AK27="","",'Marks Entry'!AK27)</f>
        <v/>
      </c>
      <c r="CJ26" s="303" t="str">
        <f t="shared" si="74"/>
        <v/>
      </c>
      <c r="CK26" s="320" t="str">
        <f t="shared" si="75"/>
        <v/>
      </c>
      <c r="CL26" s="302" t="str">
        <f>IF('Marks Entry'!AL27="","",'Marks Entry'!AL27)</f>
        <v/>
      </c>
      <c r="CM26" s="320" t="str">
        <f t="shared" si="76"/>
        <v/>
      </c>
      <c r="CN26" s="317" t="str">
        <f>IF('Marks Entry'!AM27="","",'Marks Entry'!AM27)</f>
        <v/>
      </c>
      <c r="CO26" s="321" t="str">
        <f t="shared" si="77"/>
        <v/>
      </c>
      <c r="CP26" s="307">
        <f t="shared" si="78"/>
        <v>0</v>
      </c>
      <c r="CQ26" s="307">
        <f t="shared" si="19"/>
        <v>0</v>
      </c>
      <c r="CR26" s="308" t="str">
        <f t="shared" si="79"/>
        <v/>
      </c>
      <c r="CS26" s="307" t="str">
        <f t="shared" si="80"/>
        <v/>
      </c>
      <c r="CT26" s="307" t="str">
        <f t="shared" si="81"/>
        <v/>
      </c>
      <c r="CU26" s="307" t="str">
        <f t="shared" si="82"/>
        <v/>
      </c>
      <c r="CV26" s="307">
        <f t="shared" si="21"/>
        <v>0</v>
      </c>
      <c r="CW26" s="322" t="str">
        <f t="shared" si="83"/>
        <v/>
      </c>
      <c r="CX26" s="322" t="str">
        <f t="shared" si="84"/>
        <v/>
      </c>
      <c r="CY26" s="322" t="str">
        <f t="shared" si="85"/>
        <v/>
      </c>
      <c r="CZ26" s="322" t="str">
        <f t="shared" si="86"/>
        <v/>
      </c>
      <c r="DA26" s="322" t="str">
        <f t="shared" si="87"/>
        <v/>
      </c>
      <c r="DB26" s="322" t="str">
        <f t="shared" si="88"/>
        <v/>
      </c>
      <c r="DC26" s="310">
        <f t="shared" si="117"/>
        <v>0</v>
      </c>
      <c r="DD26" s="310">
        <f t="shared" si="118"/>
        <v>0</v>
      </c>
      <c r="DE26" s="310">
        <f t="shared" si="119"/>
        <v>0</v>
      </c>
      <c r="DF26" s="310">
        <f t="shared" si="120"/>
        <v>0</v>
      </c>
      <c r="DG26" s="310">
        <f t="shared" si="121"/>
        <v>0</v>
      </c>
      <c r="DH26" s="323" t="str">
        <f t="shared" si="89"/>
        <v/>
      </c>
      <c r="DI26" s="20" t="str">
        <f>IF('Marks Entry'!AN27="","",'Marks Entry'!AN27)</f>
        <v/>
      </c>
      <c r="DJ26" s="20" t="str">
        <f>IF('Marks Entry'!AO27="","",'Marks Entry'!AO27)</f>
        <v/>
      </c>
      <c r="DK26" s="20" t="str">
        <f>IF('Marks Entry'!AP27="","",'Marks Entry'!AP27)</f>
        <v/>
      </c>
      <c r="DL26" s="20" t="str">
        <f>IF('Marks Entry'!AQ27="","",'Marks Entry'!AQ27)</f>
        <v/>
      </c>
      <c r="DM26" s="302" t="str">
        <f t="shared" si="90"/>
        <v/>
      </c>
      <c r="DN26" s="302" t="str">
        <f t="shared" si="91"/>
        <v/>
      </c>
      <c r="DO26" s="324" t="str">
        <f t="shared" si="92"/>
        <v/>
      </c>
      <c r="DP26" s="302" t="str">
        <f t="shared" si="93"/>
        <v/>
      </c>
      <c r="DQ26" s="325" t="str">
        <f t="shared" si="94"/>
        <v/>
      </c>
      <c r="DR26" s="324" t="str">
        <f t="shared" si="95"/>
        <v/>
      </c>
      <c r="DS26" s="302" t="str">
        <f t="shared" si="96"/>
        <v/>
      </c>
      <c r="DT26" s="325" t="str">
        <f t="shared" si="97"/>
        <v/>
      </c>
      <c r="DU26" s="324" t="str">
        <f t="shared" si="98"/>
        <v/>
      </c>
      <c r="DV26" s="302" t="str">
        <f t="shared" si="99"/>
        <v/>
      </c>
      <c r="DW26" s="325" t="str">
        <f t="shared" si="100"/>
        <v/>
      </c>
      <c r="DX26" s="324" t="str">
        <f t="shared" si="101"/>
        <v/>
      </c>
      <c r="DY26" s="302" t="str">
        <f t="shared" si="102"/>
        <v/>
      </c>
      <c r="DZ26" s="325" t="str">
        <f t="shared" si="103"/>
        <v/>
      </c>
      <c r="EA26" s="324" t="str">
        <f t="shared" si="104"/>
        <v/>
      </c>
      <c r="EB26" s="302" t="str">
        <f t="shared" si="105"/>
        <v/>
      </c>
      <c r="EC26" s="325" t="str">
        <f t="shared" si="106"/>
        <v/>
      </c>
      <c r="ED26" s="324" t="str">
        <f t="shared" si="27"/>
        <v/>
      </c>
      <c r="EE26" s="313" t="str">
        <f t="shared" si="107"/>
        <v xml:space="preserve">      </v>
      </c>
      <c r="EF26" s="313" t="str">
        <f t="shared" si="108"/>
        <v xml:space="preserve">      </v>
      </c>
      <c r="EG26" s="313" t="str">
        <f t="shared" si="109"/>
        <v xml:space="preserve">      </v>
      </c>
      <c r="EH26" s="313" t="str">
        <f t="shared" si="110"/>
        <v xml:space="preserve">      </v>
      </c>
      <c r="EI26" s="313" t="str">
        <f t="shared" si="111"/>
        <v/>
      </c>
      <c r="EJ26" s="326" t="str">
        <f t="shared" si="112"/>
        <v/>
      </c>
      <c r="EK26" s="327" t="str">
        <f t="shared" si="113"/>
        <v/>
      </c>
      <c r="EL26" s="328" t="str">
        <f t="shared" si="114"/>
        <v/>
      </c>
      <c r="EM26" s="329" t="str">
        <f t="shared" si="115"/>
        <v/>
      </c>
      <c r="EN26" s="330" t="str">
        <f t="shared" si="28"/>
        <v/>
      </c>
      <c r="EO26" s="20" t="str">
        <f t="shared" si="116"/>
        <v/>
      </c>
    </row>
    <row r="27" spans="1:145" s="132" customFormat="1" ht="15.65" customHeight="1">
      <c r="A27" s="315">
        <v>22</v>
      </c>
      <c r="B27" s="316">
        <f>IF('Marks Entry'!B28="","",'Marks Entry'!B28)</f>
        <v>922</v>
      </c>
      <c r="C27" s="317" t="str">
        <f>IF('Marks Entry'!C28="","",'Marks Entry'!C28)</f>
        <v/>
      </c>
      <c r="D27" s="318" t="str">
        <f>IF('Marks Entry'!D28="","",'Marks Entry'!D28)</f>
        <v/>
      </c>
      <c r="E27" s="319" t="str">
        <f>IF('Marks Entry'!E28="","",'Marks Entry'!E28)</f>
        <v/>
      </c>
      <c r="F27" s="319" t="str">
        <f>IF('Marks Entry'!F28="","",'Marks Entry'!F28)</f>
        <v/>
      </c>
      <c r="G27" s="319" t="str">
        <f>IF('Marks Entry'!G28="","",'Marks Entry'!G28)</f>
        <v/>
      </c>
      <c r="H27" s="302" t="str">
        <f>IF('Marks Entry'!H28="","",'Marks Entry'!H28)</f>
        <v/>
      </c>
      <c r="I27" s="302" t="str">
        <f>IF('Marks Entry'!I28="","",'Marks Entry'!I28)</f>
        <v/>
      </c>
      <c r="J27" s="302" t="str">
        <f>IF('Marks Entry'!J28="","",'Marks Entry'!J28)</f>
        <v/>
      </c>
      <c r="K27" s="302" t="str">
        <f>IF('Marks Entry'!K28="","",'Marks Entry'!K28)</f>
        <v/>
      </c>
      <c r="L27" s="302" t="str">
        <f>IF('Marks Entry'!L28="","",'Marks Entry'!L28)</f>
        <v/>
      </c>
      <c r="M27" s="303" t="str">
        <f t="shared" si="29"/>
        <v/>
      </c>
      <c r="N27" s="320" t="str">
        <f t="shared" si="30"/>
        <v/>
      </c>
      <c r="O27" s="302" t="str">
        <f>IF('Marks Entry'!M28="","",'Marks Entry'!M28)</f>
        <v/>
      </c>
      <c r="P27" s="320" t="str">
        <f t="shared" si="31"/>
        <v/>
      </c>
      <c r="Q27" s="317" t="str">
        <f>IF('Marks Entry'!N28="","",'Marks Entry'!N28)</f>
        <v/>
      </c>
      <c r="R27" s="321" t="str">
        <f t="shared" si="32"/>
        <v/>
      </c>
      <c r="S27" s="307">
        <f t="shared" si="33"/>
        <v>0</v>
      </c>
      <c r="T27" s="307">
        <f t="shared" si="2"/>
        <v>0</v>
      </c>
      <c r="U27" s="308" t="str">
        <f t="shared" si="34"/>
        <v/>
      </c>
      <c r="V27" s="307" t="str">
        <f t="shared" si="35"/>
        <v/>
      </c>
      <c r="W27" s="307" t="str">
        <f t="shared" si="36"/>
        <v/>
      </c>
      <c r="X27" s="307" t="str">
        <f t="shared" si="37"/>
        <v/>
      </c>
      <c r="Y27" s="302" t="str">
        <f>IF('Marks Entry'!O28="","",'Marks Entry'!O28)</f>
        <v/>
      </c>
      <c r="Z27" s="302" t="str">
        <f>IF('Marks Entry'!P28="","",'Marks Entry'!P28)</f>
        <v/>
      </c>
      <c r="AA27" s="302" t="str">
        <f>IF('Marks Entry'!Q28="","",'Marks Entry'!Q28)</f>
        <v/>
      </c>
      <c r="AB27" s="303" t="str">
        <f t="shared" si="38"/>
        <v/>
      </c>
      <c r="AC27" s="320" t="str">
        <f t="shared" si="39"/>
        <v/>
      </c>
      <c r="AD27" s="302" t="str">
        <f>IF('Marks Entry'!R28="","",'Marks Entry'!R28)</f>
        <v/>
      </c>
      <c r="AE27" s="320" t="str">
        <f t="shared" si="40"/>
        <v/>
      </c>
      <c r="AF27" s="317" t="str">
        <f>IF('Marks Entry'!S28="","",'Marks Entry'!S28)</f>
        <v/>
      </c>
      <c r="AG27" s="321" t="str">
        <f t="shared" si="41"/>
        <v/>
      </c>
      <c r="AH27" s="307">
        <f t="shared" si="42"/>
        <v>0</v>
      </c>
      <c r="AI27" s="307">
        <f t="shared" si="6"/>
        <v>0</v>
      </c>
      <c r="AJ27" s="308" t="str">
        <f t="shared" si="43"/>
        <v/>
      </c>
      <c r="AK27" s="307" t="str">
        <f t="shared" si="44"/>
        <v/>
      </c>
      <c r="AL27" s="307" t="str">
        <f t="shared" si="45"/>
        <v/>
      </c>
      <c r="AM27" s="307" t="str">
        <f t="shared" si="46"/>
        <v/>
      </c>
      <c r="AN27" s="302" t="str">
        <f>IF('Marks Entry'!T28="","",'Marks Entry'!T28)</f>
        <v/>
      </c>
      <c r="AO27" s="302" t="str">
        <f>IF('Marks Entry'!U28="","",'Marks Entry'!U28)</f>
        <v/>
      </c>
      <c r="AP27" s="302" t="str">
        <f>IF('Marks Entry'!V28="","",'Marks Entry'!V28)</f>
        <v/>
      </c>
      <c r="AQ27" s="303" t="str">
        <f t="shared" si="47"/>
        <v/>
      </c>
      <c r="AR27" s="320" t="str">
        <f t="shared" si="48"/>
        <v/>
      </c>
      <c r="AS27" s="302" t="str">
        <f>IF('Marks Entry'!W28="","",'Marks Entry'!W28)</f>
        <v/>
      </c>
      <c r="AT27" s="320" t="str">
        <f t="shared" si="49"/>
        <v/>
      </c>
      <c r="AU27" s="317" t="str">
        <f>IF('Marks Entry'!X28="","",'Marks Entry'!X28)</f>
        <v/>
      </c>
      <c r="AV27" s="321" t="str">
        <f t="shared" si="50"/>
        <v/>
      </c>
      <c r="AW27" s="307">
        <f t="shared" si="51"/>
        <v>0</v>
      </c>
      <c r="AX27" s="307">
        <f t="shared" si="10"/>
        <v>0</v>
      </c>
      <c r="AY27" s="308" t="str">
        <f t="shared" si="52"/>
        <v/>
      </c>
      <c r="AZ27" s="307" t="str">
        <f t="shared" si="53"/>
        <v/>
      </c>
      <c r="BA27" s="307" t="str">
        <f t="shared" si="54"/>
        <v/>
      </c>
      <c r="BB27" s="307" t="str">
        <f t="shared" si="55"/>
        <v/>
      </c>
      <c r="BC27" s="302" t="str">
        <f>IF('Marks Entry'!Y28="","",'Marks Entry'!Y28)</f>
        <v/>
      </c>
      <c r="BD27" s="302" t="str">
        <f>IF('Marks Entry'!Z28="","",'Marks Entry'!Z28)</f>
        <v/>
      </c>
      <c r="BE27" s="302" t="str">
        <f>IF('Marks Entry'!AA28="","",'Marks Entry'!AA28)</f>
        <v/>
      </c>
      <c r="BF27" s="303" t="str">
        <f t="shared" si="56"/>
        <v/>
      </c>
      <c r="BG27" s="320" t="str">
        <f t="shared" si="57"/>
        <v/>
      </c>
      <c r="BH27" s="302" t="str">
        <f>IF('Marks Entry'!AB28="","",'Marks Entry'!AB28)</f>
        <v/>
      </c>
      <c r="BI27" s="320" t="str">
        <f t="shared" si="58"/>
        <v/>
      </c>
      <c r="BJ27" s="317" t="str">
        <f>IF('Marks Entry'!AC28="","",'Marks Entry'!AC28)</f>
        <v/>
      </c>
      <c r="BK27" s="321" t="str">
        <f t="shared" si="59"/>
        <v/>
      </c>
      <c r="BL27" s="307">
        <f t="shared" si="60"/>
        <v>0</v>
      </c>
      <c r="BM27" s="307">
        <f t="shared" si="13"/>
        <v>0</v>
      </c>
      <c r="BN27" s="308" t="str">
        <f t="shared" si="61"/>
        <v/>
      </c>
      <c r="BO27" s="307" t="str">
        <f t="shared" si="62"/>
        <v/>
      </c>
      <c r="BP27" s="307" t="str">
        <f t="shared" si="63"/>
        <v/>
      </c>
      <c r="BQ27" s="307" t="str">
        <f t="shared" si="64"/>
        <v/>
      </c>
      <c r="BR27" s="302" t="str">
        <f>IF('Marks Entry'!AD28="","",'Marks Entry'!AD28)</f>
        <v/>
      </c>
      <c r="BS27" s="302" t="str">
        <f>IF('Marks Entry'!AE28="","",'Marks Entry'!AE28)</f>
        <v/>
      </c>
      <c r="BT27" s="302" t="str">
        <f>IF('Marks Entry'!AF28="","",'Marks Entry'!AF28)</f>
        <v/>
      </c>
      <c r="BU27" s="303" t="str">
        <f t="shared" si="65"/>
        <v/>
      </c>
      <c r="BV27" s="320" t="str">
        <f t="shared" si="66"/>
        <v/>
      </c>
      <c r="BW27" s="302" t="str">
        <f>IF('Marks Entry'!AG28="","",'Marks Entry'!AG28)</f>
        <v/>
      </c>
      <c r="BX27" s="320" t="str">
        <f t="shared" si="67"/>
        <v/>
      </c>
      <c r="BY27" s="317" t="str">
        <f>IF('Marks Entry'!AH28="","",'Marks Entry'!AH28)</f>
        <v/>
      </c>
      <c r="BZ27" s="321" t="str">
        <f t="shared" si="68"/>
        <v/>
      </c>
      <c r="CA27" s="307">
        <f t="shared" si="69"/>
        <v>0</v>
      </c>
      <c r="CB27" s="307">
        <f t="shared" si="16"/>
        <v>0</v>
      </c>
      <c r="CC27" s="308" t="str">
        <f t="shared" si="70"/>
        <v/>
      </c>
      <c r="CD27" s="307" t="str">
        <f t="shared" si="71"/>
        <v/>
      </c>
      <c r="CE27" s="307" t="str">
        <f t="shared" si="72"/>
        <v/>
      </c>
      <c r="CF27" s="307" t="str">
        <f t="shared" si="73"/>
        <v/>
      </c>
      <c r="CG27" s="302" t="str">
        <f>IF('Marks Entry'!AI28="","",'Marks Entry'!AI28)</f>
        <v/>
      </c>
      <c r="CH27" s="302" t="str">
        <f>IF('Marks Entry'!AJ28="","",'Marks Entry'!AJ28)</f>
        <v/>
      </c>
      <c r="CI27" s="302" t="str">
        <f>IF('Marks Entry'!AK28="","",'Marks Entry'!AK28)</f>
        <v/>
      </c>
      <c r="CJ27" s="303" t="str">
        <f t="shared" si="74"/>
        <v/>
      </c>
      <c r="CK27" s="320" t="str">
        <f t="shared" si="75"/>
        <v/>
      </c>
      <c r="CL27" s="302" t="str">
        <f>IF('Marks Entry'!AL28="","",'Marks Entry'!AL28)</f>
        <v/>
      </c>
      <c r="CM27" s="320" t="str">
        <f t="shared" si="76"/>
        <v/>
      </c>
      <c r="CN27" s="317" t="str">
        <f>IF('Marks Entry'!AM28="","",'Marks Entry'!AM28)</f>
        <v/>
      </c>
      <c r="CO27" s="321" t="str">
        <f t="shared" si="77"/>
        <v/>
      </c>
      <c r="CP27" s="307">
        <f t="shared" si="78"/>
        <v>0</v>
      </c>
      <c r="CQ27" s="307">
        <f t="shared" si="19"/>
        <v>0</v>
      </c>
      <c r="CR27" s="308" t="str">
        <f t="shared" si="79"/>
        <v/>
      </c>
      <c r="CS27" s="307" t="str">
        <f t="shared" si="80"/>
        <v/>
      </c>
      <c r="CT27" s="307" t="str">
        <f t="shared" si="81"/>
        <v/>
      </c>
      <c r="CU27" s="307" t="str">
        <f t="shared" si="82"/>
        <v/>
      </c>
      <c r="CV27" s="307">
        <f t="shared" si="21"/>
        <v>0</v>
      </c>
      <c r="CW27" s="322" t="str">
        <f t="shared" si="83"/>
        <v/>
      </c>
      <c r="CX27" s="322" t="str">
        <f t="shared" si="84"/>
        <v/>
      </c>
      <c r="CY27" s="322" t="str">
        <f t="shared" si="85"/>
        <v/>
      </c>
      <c r="CZ27" s="322" t="str">
        <f t="shared" si="86"/>
        <v/>
      </c>
      <c r="DA27" s="322" t="str">
        <f t="shared" si="87"/>
        <v/>
      </c>
      <c r="DB27" s="322" t="str">
        <f t="shared" si="88"/>
        <v/>
      </c>
      <c r="DC27" s="310">
        <f t="shared" si="117"/>
        <v>0</v>
      </c>
      <c r="DD27" s="310">
        <f t="shared" si="118"/>
        <v>0</v>
      </c>
      <c r="DE27" s="310">
        <f t="shared" si="119"/>
        <v>0</v>
      </c>
      <c r="DF27" s="310">
        <f t="shared" si="120"/>
        <v>0</v>
      </c>
      <c r="DG27" s="310">
        <f t="shared" si="121"/>
        <v>0</v>
      </c>
      <c r="DH27" s="323" t="str">
        <f t="shared" si="89"/>
        <v/>
      </c>
      <c r="DI27" s="20" t="str">
        <f>IF('Marks Entry'!AN28="","",'Marks Entry'!AN28)</f>
        <v/>
      </c>
      <c r="DJ27" s="20" t="str">
        <f>IF('Marks Entry'!AO28="","",'Marks Entry'!AO28)</f>
        <v/>
      </c>
      <c r="DK27" s="20" t="str">
        <f>IF('Marks Entry'!AP28="","",'Marks Entry'!AP28)</f>
        <v/>
      </c>
      <c r="DL27" s="20" t="str">
        <f>IF('Marks Entry'!AQ28="","",'Marks Entry'!AQ28)</f>
        <v/>
      </c>
      <c r="DM27" s="302" t="str">
        <f t="shared" si="90"/>
        <v/>
      </c>
      <c r="DN27" s="302" t="str">
        <f t="shared" si="91"/>
        <v/>
      </c>
      <c r="DO27" s="324" t="str">
        <f t="shared" si="92"/>
        <v/>
      </c>
      <c r="DP27" s="302" t="str">
        <f t="shared" si="93"/>
        <v/>
      </c>
      <c r="DQ27" s="325" t="str">
        <f t="shared" si="94"/>
        <v/>
      </c>
      <c r="DR27" s="324" t="str">
        <f t="shared" si="95"/>
        <v/>
      </c>
      <c r="DS27" s="302" t="str">
        <f t="shared" si="96"/>
        <v/>
      </c>
      <c r="DT27" s="325" t="str">
        <f t="shared" si="97"/>
        <v/>
      </c>
      <c r="DU27" s="324" t="str">
        <f t="shared" si="98"/>
        <v/>
      </c>
      <c r="DV27" s="302" t="str">
        <f t="shared" si="99"/>
        <v/>
      </c>
      <c r="DW27" s="325" t="str">
        <f t="shared" si="100"/>
        <v/>
      </c>
      <c r="DX27" s="324" t="str">
        <f t="shared" si="101"/>
        <v/>
      </c>
      <c r="DY27" s="302" t="str">
        <f t="shared" si="102"/>
        <v/>
      </c>
      <c r="DZ27" s="325" t="str">
        <f t="shared" si="103"/>
        <v/>
      </c>
      <c r="EA27" s="324" t="str">
        <f t="shared" si="104"/>
        <v/>
      </c>
      <c r="EB27" s="302" t="str">
        <f t="shared" si="105"/>
        <v/>
      </c>
      <c r="EC27" s="325" t="str">
        <f t="shared" si="106"/>
        <v/>
      </c>
      <c r="ED27" s="324" t="str">
        <f t="shared" si="27"/>
        <v/>
      </c>
      <c r="EE27" s="313" t="str">
        <f t="shared" si="107"/>
        <v xml:space="preserve">      </v>
      </c>
      <c r="EF27" s="313" t="str">
        <f t="shared" si="108"/>
        <v xml:space="preserve">      </v>
      </c>
      <c r="EG27" s="313" t="str">
        <f t="shared" si="109"/>
        <v xml:space="preserve">      </v>
      </c>
      <c r="EH27" s="313" t="str">
        <f t="shared" si="110"/>
        <v xml:space="preserve">      </v>
      </c>
      <c r="EI27" s="313" t="str">
        <f t="shared" si="111"/>
        <v/>
      </c>
      <c r="EJ27" s="326" t="str">
        <f t="shared" si="112"/>
        <v/>
      </c>
      <c r="EK27" s="327" t="str">
        <f t="shared" si="113"/>
        <v/>
      </c>
      <c r="EL27" s="328" t="str">
        <f t="shared" si="114"/>
        <v/>
      </c>
      <c r="EM27" s="329" t="str">
        <f t="shared" si="115"/>
        <v/>
      </c>
      <c r="EN27" s="330" t="str">
        <f t="shared" si="28"/>
        <v/>
      </c>
      <c r="EO27" s="20" t="str">
        <f t="shared" si="116"/>
        <v/>
      </c>
    </row>
    <row r="28" spans="1:145" s="132" customFormat="1" ht="15.65" customHeight="1">
      <c r="A28" s="315">
        <v>23</v>
      </c>
      <c r="B28" s="316">
        <f>IF('Marks Entry'!B29="","",'Marks Entry'!B29)</f>
        <v>923</v>
      </c>
      <c r="C28" s="317" t="str">
        <f>IF('Marks Entry'!C29="","",'Marks Entry'!C29)</f>
        <v/>
      </c>
      <c r="D28" s="318" t="str">
        <f>IF('Marks Entry'!D29="","",'Marks Entry'!D29)</f>
        <v/>
      </c>
      <c r="E28" s="319" t="str">
        <f>IF('Marks Entry'!E29="","",'Marks Entry'!E29)</f>
        <v/>
      </c>
      <c r="F28" s="319" t="str">
        <f>IF('Marks Entry'!F29="","",'Marks Entry'!F29)</f>
        <v/>
      </c>
      <c r="G28" s="319" t="str">
        <f>IF('Marks Entry'!G29="","",'Marks Entry'!G29)</f>
        <v/>
      </c>
      <c r="H28" s="302" t="str">
        <f>IF('Marks Entry'!H29="","",'Marks Entry'!H29)</f>
        <v/>
      </c>
      <c r="I28" s="302" t="str">
        <f>IF('Marks Entry'!I29="","",'Marks Entry'!I29)</f>
        <v/>
      </c>
      <c r="J28" s="302" t="str">
        <f>IF('Marks Entry'!J29="","",'Marks Entry'!J29)</f>
        <v/>
      </c>
      <c r="K28" s="302" t="str">
        <f>IF('Marks Entry'!K29="","",'Marks Entry'!K29)</f>
        <v/>
      </c>
      <c r="L28" s="302" t="str">
        <f>IF('Marks Entry'!L29="","",'Marks Entry'!L29)</f>
        <v/>
      </c>
      <c r="M28" s="303" t="str">
        <f t="shared" si="29"/>
        <v/>
      </c>
      <c r="N28" s="320" t="str">
        <f t="shared" si="30"/>
        <v/>
      </c>
      <c r="O28" s="302" t="str">
        <f>IF('Marks Entry'!M29="","",'Marks Entry'!M29)</f>
        <v/>
      </c>
      <c r="P28" s="320" t="str">
        <f t="shared" si="31"/>
        <v/>
      </c>
      <c r="Q28" s="317" t="str">
        <f>IF('Marks Entry'!N29="","",'Marks Entry'!N29)</f>
        <v/>
      </c>
      <c r="R28" s="321" t="str">
        <f t="shared" si="32"/>
        <v/>
      </c>
      <c r="S28" s="307">
        <f t="shared" si="33"/>
        <v>0</v>
      </c>
      <c r="T28" s="307">
        <f t="shared" si="2"/>
        <v>0</v>
      </c>
      <c r="U28" s="308" t="str">
        <f t="shared" si="34"/>
        <v/>
      </c>
      <c r="V28" s="307" t="str">
        <f t="shared" si="35"/>
        <v/>
      </c>
      <c r="W28" s="307" t="str">
        <f t="shared" si="36"/>
        <v/>
      </c>
      <c r="X28" s="307" t="str">
        <f t="shared" si="37"/>
        <v/>
      </c>
      <c r="Y28" s="302" t="str">
        <f>IF('Marks Entry'!O29="","",'Marks Entry'!O29)</f>
        <v/>
      </c>
      <c r="Z28" s="302" t="str">
        <f>IF('Marks Entry'!P29="","",'Marks Entry'!P29)</f>
        <v/>
      </c>
      <c r="AA28" s="302" t="str">
        <f>IF('Marks Entry'!Q29="","",'Marks Entry'!Q29)</f>
        <v/>
      </c>
      <c r="AB28" s="303" t="str">
        <f t="shared" si="38"/>
        <v/>
      </c>
      <c r="AC28" s="320" t="str">
        <f t="shared" si="39"/>
        <v/>
      </c>
      <c r="AD28" s="302" t="str">
        <f>IF('Marks Entry'!R29="","",'Marks Entry'!R29)</f>
        <v/>
      </c>
      <c r="AE28" s="320" t="str">
        <f t="shared" si="40"/>
        <v/>
      </c>
      <c r="AF28" s="317" t="str">
        <f>IF('Marks Entry'!S29="","",'Marks Entry'!S29)</f>
        <v/>
      </c>
      <c r="AG28" s="321" t="str">
        <f t="shared" si="41"/>
        <v/>
      </c>
      <c r="AH28" s="307">
        <f t="shared" si="42"/>
        <v>0</v>
      </c>
      <c r="AI28" s="307">
        <f t="shared" si="6"/>
        <v>0</v>
      </c>
      <c r="AJ28" s="308" t="str">
        <f t="shared" si="43"/>
        <v/>
      </c>
      <c r="AK28" s="307" t="str">
        <f t="shared" si="44"/>
        <v/>
      </c>
      <c r="AL28" s="307" t="str">
        <f t="shared" si="45"/>
        <v/>
      </c>
      <c r="AM28" s="307" t="str">
        <f t="shared" si="46"/>
        <v/>
      </c>
      <c r="AN28" s="302" t="str">
        <f>IF('Marks Entry'!T29="","",'Marks Entry'!T29)</f>
        <v/>
      </c>
      <c r="AO28" s="302" t="str">
        <f>IF('Marks Entry'!U29="","",'Marks Entry'!U29)</f>
        <v/>
      </c>
      <c r="AP28" s="302" t="str">
        <f>IF('Marks Entry'!V29="","",'Marks Entry'!V29)</f>
        <v/>
      </c>
      <c r="AQ28" s="303" t="str">
        <f t="shared" si="47"/>
        <v/>
      </c>
      <c r="AR28" s="320" t="str">
        <f t="shared" si="48"/>
        <v/>
      </c>
      <c r="AS28" s="302" t="str">
        <f>IF('Marks Entry'!W29="","",'Marks Entry'!W29)</f>
        <v/>
      </c>
      <c r="AT28" s="320" t="str">
        <f t="shared" si="49"/>
        <v/>
      </c>
      <c r="AU28" s="317" t="str">
        <f>IF('Marks Entry'!X29="","",'Marks Entry'!X29)</f>
        <v/>
      </c>
      <c r="AV28" s="321" t="str">
        <f t="shared" si="50"/>
        <v/>
      </c>
      <c r="AW28" s="307">
        <f t="shared" si="51"/>
        <v>0</v>
      </c>
      <c r="AX28" s="307">
        <f t="shared" si="10"/>
        <v>0</v>
      </c>
      <c r="AY28" s="308" t="str">
        <f t="shared" si="52"/>
        <v/>
      </c>
      <c r="AZ28" s="307" t="str">
        <f t="shared" si="53"/>
        <v/>
      </c>
      <c r="BA28" s="307" t="str">
        <f t="shared" si="54"/>
        <v/>
      </c>
      <c r="BB28" s="307" t="str">
        <f t="shared" si="55"/>
        <v/>
      </c>
      <c r="BC28" s="302" t="str">
        <f>IF('Marks Entry'!Y29="","",'Marks Entry'!Y29)</f>
        <v/>
      </c>
      <c r="BD28" s="302" t="str">
        <f>IF('Marks Entry'!Z29="","",'Marks Entry'!Z29)</f>
        <v/>
      </c>
      <c r="BE28" s="302" t="str">
        <f>IF('Marks Entry'!AA29="","",'Marks Entry'!AA29)</f>
        <v/>
      </c>
      <c r="BF28" s="303" t="str">
        <f t="shared" si="56"/>
        <v/>
      </c>
      <c r="BG28" s="320" t="str">
        <f t="shared" si="57"/>
        <v/>
      </c>
      <c r="BH28" s="302" t="str">
        <f>IF('Marks Entry'!AB29="","",'Marks Entry'!AB29)</f>
        <v/>
      </c>
      <c r="BI28" s="320" t="str">
        <f t="shared" si="58"/>
        <v/>
      </c>
      <c r="BJ28" s="317" t="str">
        <f>IF('Marks Entry'!AC29="","",'Marks Entry'!AC29)</f>
        <v/>
      </c>
      <c r="BK28" s="321" t="str">
        <f t="shared" si="59"/>
        <v/>
      </c>
      <c r="BL28" s="307">
        <f t="shared" si="60"/>
        <v>0</v>
      </c>
      <c r="BM28" s="307">
        <f t="shared" si="13"/>
        <v>0</v>
      </c>
      <c r="BN28" s="308" t="str">
        <f t="shared" si="61"/>
        <v/>
      </c>
      <c r="BO28" s="307" t="str">
        <f t="shared" si="62"/>
        <v/>
      </c>
      <c r="BP28" s="307" t="str">
        <f t="shared" si="63"/>
        <v/>
      </c>
      <c r="BQ28" s="307" t="str">
        <f t="shared" si="64"/>
        <v/>
      </c>
      <c r="BR28" s="302" t="str">
        <f>IF('Marks Entry'!AD29="","",'Marks Entry'!AD29)</f>
        <v/>
      </c>
      <c r="BS28" s="302" t="str">
        <f>IF('Marks Entry'!AE29="","",'Marks Entry'!AE29)</f>
        <v/>
      </c>
      <c r="BT28" s="302" t="str">
        <f>IF('Marks Entry'!AF29="","",'Marks Entry'!AF29)</f>
        <v/>
      </c>
      <c r="BU28" s="303" t="str">
        <f t="shared" si="65"/>
        <v/>
      </c>
      <c r="BV28" s="320" t="str">
        <f t="shared" si="66"/>
        <v/>
      </c>
      <c r="BW28" s="302" t="str">
        <f>IF('Marks Entry'!AG29="","",'Marks Entry'!AG29)</f>
        <v/>
      </c>
      <c r="BX28" s="320" t="str">
        <f t="shared" si="67"/>
        <v/>
      </c>
      <c r="BY28" s="317" t="str">
        <f>IF('Marks Entry'!AH29="","",'Marks Entry'!AH29)</f>
        <v/>
      </c>
      <c r="BZ28" s="321" t="str">
        <f t="shared" si="68"/>
        <v/>
      </c>
      <c r="CA28" s="307">
        <f t="shared" si="69"/>
        <v>0</v>
      </c>
      <c r="CB28" s="307">
        <f t="shared" si="16"/>
        <v>0</v>
      </c>
      <c r="CC28" s="308" t="str">
        <f t="shared" si="70"/>
        <v/>
      </c>
      <c r="CD28" s="307" t="str">
        <f t="shared" si="71"/>
        <v/>
      </c>
      <c r="CE28" s="307" t="str">
        <f t="shared" si="72"/>
        <v/>
      </c>
      <c r="CF28" s="307" t="str">
        <f t="shared" si="73"/>
        <v/>
      </c>
      <c r="CG28" s="302" t="str">
        <f>IF('Marks Entry'!AI29="","",'Marks Entry'!AI29)</f>
        <v/>
      </c>
      <c r="CH28" s="302" t="str">
        <f>IF('Marks Entry'!AJ29="","",'Marks Entry'!AJ29)</f>
        <v/>
      </c>
      <c r="CI28" s="302" t="str">
        <f>IF('Marks Entry'!AK29="","",'Marks Entry'!AK29)</f>
        <v/>
      </c>
      <c r="CJ28" s="303" t="str">
        <f t="shared" si="74"/>
        <v/>
      </c>
      <c r="CK28" s="320" t="str">
        <f t="shared" si="75"/>
        <v/>
      </c>
      <c r="CL28" s="302" t="str">
        <f>IF('Marks Entry'!AL29="","",'Marks Entry'!AL29)</f>
        <v/>
      </c>
      <c r="CM28" s="320" t="str">
        <f t="shared" si="76"/>
        <v/>
      </c>
      <c r="CN28" s="317" t="str">
        <f>IF('Marks Entry'!AM29="","",'Marks Entry'!AM29)</f>
        <v/>
      </c>
      <c r="CO28" s="321" t="str">
        <f t="shared" si="77"/>
        <v/>
      </c>
      <c r="CP28" s="307">
        <f t="shared" si="78"/>
        <v>0</v>
      </c>
      <c r="CQ28" s="307">
        <f t="shared" si="19"/>
        <v>0</v>
      </c>
      <c r="CR28" s="308" t="str">
        <f t="shared" si="79"/>
        <v/>
      </c>
      <c r="CS28" s="307" t="str">
        <f t="shared" si="80"/>
        <v/>
      </c>
      <c r="CT28" s="307" t="str">
        <f t="shared" si="81"/>
        <v/>
      </c>
      <c r="CU28" s="307" t="str">
        <f t="shared" si="82"/>
        <v/>
      </c>
      <c r="CV28" s="307">
        <f t="shared" si="21"/>
        <v>0</v>
      </c>
      <c r="CW28" s="322" t="str">
        <f t="shared" si="83"/>
        <v/>
      </c>
      <c r="CX28" s="322" t="str">
        <f t="shared" si="84"/>
        <v/>
      </c>
      <c r="CY28" s="322" t="str">
        <f t="shared" si="85"/>
        <v/>
      </c>
      <c r="CZ28" s="322" t="str">
        <f t="shared" si="86"/>
        <v/>
      </c>
      <c r="DA28" s="322" t="str">
        <f t="shared" si="87"/>
        <v/>
      </c>
      <c r="DB28" s="322" t="str">
        <f t="shared" si="88"/>
        <v/>
      </c>
      <c r="DC28" s="310">
        <f t="shared" si="117"/>
        <v>0</v>
      </c>
      <c r="DD28" s="310">
        <f t="shared" si="118"/>
        <v>0</v>
      </c>
      <c r="DE28" s="310">
        <f t="shared" si="119"/>
        <v>0</v>
      </c>
      <c r="DF28" s="310">
        <f t="shared" si="120"/>
        <v>0</v>
      </c>
      <c r="DG28" s="310">
        <f t="shared" si="121"/>
        <v>0</v>
      </c>
      <c r="DH28" s="323" t="str">
        <f t="shared" si="89"/>
        <v/>
      </c>
      <c r="DI28" s="20" t="str">
        <f>IF('Marks Entry'!AN29="","",'Marks Entry'!AN29)</f>
        <v/>
      </c>
      <c r="DJ28" s="20" t="str">
        <f>IF('Marks Entry'!AO29="","",'Marks Entry'!AO29)</f>
        <v/>
      </c>
      <c r="DK28" s="20" t="str">
        <f>IF('Marks Entry'!AP29="","",'Marks Entry'!AP29)</f>
        <v/>
      </c>
      <c r="DL28" s="20" t="str">
        <f>IF('Marks Entry'!AQ29="","",'Marks Entry'!AQ29)</f>
        <v/>
      </c>
      <c r="DM28" s="302" t="str">
        <f t="shared" si="90"/>
        <v/>
      </c>
      <c r="DN28" s="302" t="str">
        <f t="shared" si="91"/>
        <v/>
      </c>
      <c r="DO28" s="324" t="str">
        <f t="shared" si="92"/>
        <v/>
      </c>
      <c r="DP28" s="302" t="str">
        <f t="shared" si="93"/>
        <v/>
      </c>
      <c r="DQ28" s="325" t="str">
        <f t="shared" si="94"/>
        <v/>
      </c>
      <c r="DR28" s="324" t="str">
        <f t="shared" si="95"/>
        <v/>
      </c>
      <c r="DS28" s="302" t="str">
        <f t="shared" si="96"/>
        <v/>
      </c>
      <c r="DT28" s="325" t="str">
        <f t="shared" si="97"/>
        <v/>
      </c>
      <c r="DU28" s="324" t="str">
        <f t="shared" si="98"/>
        <v/>
      </c>
      <c r="DV28" s="302" t="str">
        <f t="shared" si="99"/>
        <v/>
      </c>
      <c r="DW28" s="325" t="str">
        <f t="shared" si="100"/>
        <v/>
      </c>
      <c r="DX28" s="324" t="str">
        <f t="shared" si="101"/>
        <v/>
      </c>
      <c r="DY28" s="302" t="str">
        <f t="shared" si="102"/>
        <v/>
      </c>
      <c r="DZ28" s="325" t="str">
        <f t="shared" si="103"/>
        <v/>
      </c>
      <c r="EA28" s="324" t="str">
        <f t="shared" si="104"/>
        <v/>
      </c>
      <c r="EB28" s="302" t="str">
        <f t="shared" si="105"/>
        <v/>
      </c>
      <c r="EC28" s="325" t="str">
        <f t="shared" si="106"/>
        <v/>
      </c>
      <c r="ED28" s="324" t="str">
        <f t="shared" si="27"/>
        <v/>
      </c>
      <c r="EE28" s="313" t="str">
        <f t="shared" si="107"/>
        <v xml:space="preserve">      </v>
      </c>
      <c r="EF28" s="313" t="str">
        <f t="shared" si="108"/>
        <v xml:space="preserve">      </v>
      </c>
      <c r="EG28" s="313" t="str">
        <f t="shared" si="109"/>
        <v xml:space="preserve">      </v>
      </c>
      <c r="EH28" s="313" t="str">
        <f t="shared" si="110"/>
        <v xml:space="preserve">      </v>
      </c>
      <c r="EI28" s="313" t="str">
        <f t="shared" si="111"/>
        <v/>
      </c>
      <c r="EJ28" s="326" t="str">
        <f t="shared" si="112"/>
        <v/>
      </c>
      <c r="EK28" s="327" t="str">
        <f t="shared" si="113"/>
        <v/>
      </c>
      <c r="EL28" s="328" t="str">
        <f t="shared" si="114"/>
        <v/>
      </c>
      <c r="EM28" s="329" t="str">
        <f t="shared" si="115"/>
        <v/>
      </c>
      <c r="EN28" s="330" t="str">
        <f t="shared" si="28"/>
        <v/>
      </c>
      <c r="EO28" s="20" t="str">
        <f t="shared" si="116"/>
        <v/>
      </c>
    </row>
    <row r="29" spans="1:145" s="132" customFormat="1" ht="15.65" customHeight="1">
      <c r="A29" s="315">
        <v>24</v>
      </c>
      <c r="B29" s="316">
        <f>IF('Marks Entry'!B30="","",'Marks Entry'!B30)</f>
        <v>924</v>
      </c>
      <c r="C29" s="317" t="str">
        <f>IF('Marks Entry'!C30="","",'Marks Entry'!C30)</f>
        <v/>
      </c>
      <c r="D29" s="318" t="str">
        <f>IF('Marks Entry'!D30="","",'Marks Entry'!D30)</f>
        <v/>
      </c>
      <c r="E29" s="319" t="str">
        <f>IF('Marks Entry'!E30="","",'Marks Entry'!E30)</f>
        <v/>
      </c>
      <c r="F29" s="319" t="str">
        <f>IF('Marks Entry'!F30="","",'Marks Entry'!F30)</f>
        <v/>
      </c>
      <c r="G29" s="319" t="str">
        <f>IF('Marks Entry'!G30="","",'Marks Entry'!G30)</f>
        <v/>
      </c>
      <c r="H29" s="302" t="str">
        <f>IF('Marks Entry'!H30="","",'Marks Entry'!H30)</f>
        <v/>
      </c>
      <c r="I29" s="302" t="str">
        <f>IF('Marks Entry'!I30="","",'Marks Entry'!I30)</f>
        <v/>
      </c>
      <c r="J29" s="302" t="str">
        <f>IF('Marks Entry'!J30="","",'Marks Entry'!J30)</f>
        <v/>
      </c>
      <c r="K29" s="302" t="str">
        <f>IF('Marks Entry'!K30="","",'Marks Entry'!K30)</f>
        <v/>
      </c>
      <c r="L29" s="302" t="str">
        <f>IF('Marks Entry'!L30="","",'Marks Entry'!L30)</f>
        <v/>
      </c>
      <c r="M29" s="303" t="str">
        <f t="shared" si="29"/>
        <v/>
      </c>
      <c r="N29" s="320" t="str">
        <f t="shared" si="30"/>
        <v/>
      </c>
      <c r="O29" s="302" t="str">
        <f>IF('Marks Entry'!M30="","",'Marks Entry'!M30)</f>
        <v/>
      </c>
      <c r="P29" s="320" t="str">
        <f t="shared" si="31"/>
        <v/>
      </c>
      <c r="Q29" s="317" t="str">
        <f>IF('Marks Entry'!N30="","",'Marks Entry'!N30)</f>
        <v/>
      </c>
      <c r="R29" s="321" t="str">
        <f t="shared" si="32"/>
        <v/>
      </c>
      <c r="S29" s="307">
        <f t="shared" si="33"/>
        <v>0</v>
      </c>
      <c r="T29" s="307">
        <f t="shared" si="2"/>
        <v>0</v>
      </c>
      <c r="U29" s="308" t="str">
        <f t="shared" si="34"/>
        <v/>
      </c>
      <c r="V29" s="307" t="str">
        <f t="shared" si="35"/>
        <v/>
      </c>
      <c r="W29" s="307" t="str">
        <f t="shared" si="36"/>
        <v/>
      </c>
      <c r="X29" s="307" t="str">
        <f t="shared" si="37"/>
        <v/>
      </c>
      <c r="Y29" s="302" t="str">
        <f>IF('Marks Entry'!O30="","",'Marks Entry'!O30)</f>
        <v/>
      </c>
      <c r="Z29" s="302" t="str">
        <f>IF('Marks Entry'!P30="","",'Marks Entry'!P30)</f>
        <v/>
      </c>
      <c r="AA29" s="302" t="str">
        <f>IF('Marks Entry'!Q30="","",'Marks Entry'!Q30)</f>
        <v/>
      </c>
      <c r="AB29" s="303" t="str">
        <f t="shared" si="38"/>
        <v/>
      </c>
      <c r="AC29" s="320" t="str">
        <f t="shared" si="39"/>
        <v/>
      </c>
      <c r="AD29" s="302" t="str">
        <f>IF('Marks Entry'!R30="","",'Marks Entry'!R30)</f>
        <v/>
      </c>
      <c r="AE29" s="320" t="str">
        <f t="shared" si="40"/>
        <v/>
      </c>
      <c r="AF29" s="317" t="str">
        <f>IF('Marks Entry'!S30="","",'Marks Entry'!S30)</f>
        <v/>
      </c>
      <c r="AG29" s="321" t="str">
        <f t="shared" si="41"/>
        <v/>
      </c>
      <c r="AH29" s="307">
        <f t="shared" si="42"/>
        <v>0</v>
      </c>
      <c r="AI29" s="307">
        <f t="shared" si="6"/>
        <v>0</v>
      </c>
      <c r="AJ29" s="308" t="str">
        <f t="shared" si="43"/>
        <v/>
      </c>
      <c r="AK29" s="307" t="str">
        <f t="shared" si="44"/>
        <v/>
      </c>
      <c r="AL29" s="307" t="str">
        <f t="shared" si="45"/>
        <v/>
      </c>
      <c r="AM29" s="307" t="str">
        <f t="shared" si="46"/>
        <v/>
      </c>
      <c r="AN29" s="302" t="str">
        <f>IF('Marks Entry'!T30="","",'Marks Entry'!T30)</f>
        <v/>
      </c>
      <c r="AO29" s="302" t="str">
        <f>IF('Marks Entry'!U30="","",'Marks Entry'!U30)</f>
        <v/>
      </c>
      <c r="AP29" s="302" t="str">
        <f>IF('Marks Entry'!V30="","",'Marks Entry'!V30)</f>
        <v/>
      </c>
      <c r="AQ29" s="303" t="str">
        <f t="shared" si="47"/>
        <v/>
      </c>
      <c r="AR29" s="320" t="str">
        <f t="shared" si="48"/>
        <v/>
      </c>
      <c r="AS29" s="302" t="str">
        <f>IF('Marks Entry'!W30="","",'Marks Entry'!W30)</f>
        <v/>
      </c>
      <c r="AT29" s="320" t="str">
        <f t="shared" si="49"/>
        <v/>
      </c>
      <c r="AU29" s="317" t="str">
        <f>IF('Marks Entry'!X30="","",'Marks Entry'!X30)</f>
        <v/>
      </c>
      <c r="AV29" s="321" t="str">
        <f t="shared" si="50"/>
        <v/>
      </c>
      <c r="AW29" s="307">
        <f t="shared" si="51"/>
        <v>0</v>
      </c>
      <c r="AX29" s="307">
        <f t="shared" si="10"/>
        <v>0</v>
      </c>
      <c r="AY29" s="308" t="str">
        <f t="shared" si="52"/>
        <v/>
      </c>
      <c r="AZ29" s="307" t="str">
        <f t="shared" si="53"/>
        <v/>
      </c>
      <c r="BA29" s="307" t="str">
        <f t="shared" si="54"/>
        <v/>
      </c>
      <c r="BB29" s="307" t="str">
        <f t="shared" si="55"/>
        <v/>
      </c>
      <c r="BC29" s="302" t="str">
        <f>IF('Marks Entry'!Y30="","",'Marks Entry'!Y30)</f>
        <v/>
      </c>
      <c r="BD29" s="302" t="str">
        <f>IF('Marks Entry'!Z30="","",'Marks Entry'!Z30)</f>
        <v/>
      </c>
      <c r="BE29" s="302" t="str">
        <f>IF('Marks Entry'!AA30="","",'Marks Entry'!AA30)</f>
        <v/>
      </c>
      <c r="BF29" s="303" t="str">
        <f t="shared" si="56"/>
        <v/>
      </c>
      <c r="BG29" s="320" t="str">
        <f t="shared" si="57"/>
        <v/>
      </c>
      <c r="BH29" s="302" t="str">
        <f>IF('Marks Entry'!AB30="","",'Marks Entry'!AB30)</f>
        <v/>
      </c>
      <c r="BI29" s="320" t="str">
        <f t="shared" si="58"/>
        <v/>
      </c>
      <c r="BJ29" s="317" t="str">
        <f>IF('Marks Entry'!AC30="","",'Marks Entry'!AC30)</f>
        <v/>
      </c>
      <c r="BK29" s="321" t="str">
        <f t="shared" si="59"/>
        <v/>
      </c>
      <c r="BL29" s="307">
        <f t="shared" si="60"/>
        <v>0</v>
      </c>
      <c r="BM29" s="307">
        <f t="shared" si="13"/>
        <v>0</v>
      </c>
      <c r="BN29" s="308" t="str">
        <f t="shared" si="61"/>
        <v/>
      </c>
      <c r="BO29" s="307" t="str">
        <f t="shared" si="62"/>
        <v/>
      </c>
      <c r="BP29" s="307" t="str">
        <f t="shared" si="63"/>
        <v/>
      </c>
      <c r="BQ29" s="307" t="str">
        <f t="shared" si="64"/>
        <v/>
      </c>
      <c r="BR29" s="302" t="str">
        <f>IF('Marks Entry'!AD30="","",'Marks Entry'!AD30)</f>
        <v/>
      </c>
      <c r="BS29" s="302" t="str">
        <f>IF('Marks Entry'!AE30="","",'Marks Entry'!AE30)</f>
        <v/>
      </c>
      <c r="BT29" s="302" t="str">
        <f>IF('Marks Entry'!AF30="","",'Marks Entry'!AF30)</f>
        <v/>
      </c>
      <c r="BU29" s="303" t="str">
        <f t="shared" si="65"/>
        <v/>
      </c>
      <c r="BV29" s="320" t="str">
        <f t="shared" si="66"/>
        <v/>
      </c>
      <c r="BW29" s="302" t="str">
        <f>IF('Marks Entry'!AG30="","",'Marks Entry'!AG30)</f>
        <v/>
      </c>
      <c r="BX29" s="320" t="str">
        <f t="shared" si="67"/>
        <v/>
      </c>
      <c r="BY29" s="317" t="str">
        <f>IF('Marks Entry'!AH30="","",'Marks Entry'!AH30)</f>
        <v/>
      </c>
      <c r="BZ29" s="321" t="str">
        <f t="shared" si="68"/>
        <v/>
      </c>
      <c r="CA29" s="307">
        <f t="shared" si="69"/>
        <v>0</v>
      </c>
      <c r="CB29" s="307">
        <f t="shared" si="16"/>
        <v>0</v>
      </c>
      <c r="CC29" s="308" t="str">
        <f t="shared" si="70"/>
        <v/>
      </c>
      <c r="CD29" s="307" t="str">
        <f t="shared" si="71"/>
        <v/>
      </c>
      <c r="CE29" s="307" t="str">
        <f t="shared" si="72"/>
        <v/>
      </c>
      <c r="CF29" s="307" t="str">
        <f t="shared" si="73"/>
        <v/>
      </c>
      <c r="CG29" s="302" t="str">
        <f>IF('Marks Entry'!AI30="","",'Marks Entry'!AI30)</f>
        <v/>
      </c>
      <c r="CH29" s="302" t="str">
        <f>IF('Marks Entry'!AJ30="","",'Marks Entry'!AJ30)</f>
        <v/>
      </c>
      <c r="CI29" s="302" t="str">
        <f>IF('Marks Entry'!AK30="","",'Marks Entry'!AK30)</f>
        <v/>
      </c>
      <c r="CJ29" s="303" t="str">
        <f t="shared" si="74"/>
        <v/>
      </c>
      <c r="CK29" s="320" t="str">
        <f t="shared" si="75"/>
        <v/>
      </c>
      <c r="CL29" s="302" t="str">
        <f>IF('Marks Entry'!AL30="","",'Marks Entry'!AL30)</f>
        <v/>
      </c>
      <c r="CM29" s="320" t="str">
        <f t="shared" si="76"/>
        <v/>
      </c>
      <c r="CN29" s="317" t="str">
        <f>IF('Marks Entry'!AM30="","",'Marks Entry'!AM30)</f>
        <v/>
      </c>
      <c r="CO29" s="321" t="str">
        <f t="shared" si="77"/>
        <v/>
      </c>
      <c r="CP29" s="307">
        <f t="shared" si="78"/>
        <v>0</v>
      </c>
      <c r="CQ29" s="307">
        <f t="shared" si="19"/>
        <v>0</v>
      </c>
      <c r="CR29" s="308" t="str">
        <f t="shared" si="79"/>
        <v/>
      </c>
      <c r="CS29" s="307" t="str">
        <f t="shared" si="80"/>
        <v/>
      </c>
      <c r="CT29" s="307" t="str">
        <f t="shared" si="81"/>
        <v/>
      </c>
      <c r="CU29" s="307" t="str">
        <f t="shared" si="82"/>
        <v/>
      </c>
      <c r="CV29" s="307">
        <f t="shared" si="21"/>
        <v>0</v>
      </c>
      <c r="CW29" s="322" t="str">
        <f t="shared" si="83"/>
        <v/>
      </c>
      <c r="CX29" s="322" t="str">
        <f t="shared" si="84"/>
        <v/>
      </c>
      <c r="CY29" s="322" t="str">
        <f t="shared" si="85"/>
        <v/>
      </c>
      <c r="CZ29" s="322" t="str">
        <f t="shared" si="86"/>
        <v/>
      </c>
      <c r="DA29" s="322" t="str">
        <f t="shared" si="87"/>
        <v/>
      </c>
      <c r="DB29" s="322" t="str">
        <f t="shared" si="88"/>
        <v/>
      </c>
      <c r="DC29" s="310">
        <f t="shared" si="117"/>
        <v>0</v>
      </c>
      <c r="DD29" s="310">
        <f t="shared" si="118"/>
        <v>0</v>
      </c>
      <c r="DE29" s="310">
        <f t="shared" si="119"/>
        <v>0</v>
      </c>
      <c r="DF29" s="310">
        <f t="shared" si="120"/>
        <v>0</v>
      </c>
      <c r="DG29" s="310">
        <f t="shared" si="121"/>
        <v>0</v>
      </c>
      <c r="DH29" s="323" t="str">
        <f t="shared" si="89"/>
        <v/>
      </c>
      <c r="DI29" s="20" t="str">
        <f>IF('Marks Entry'!AN30="","",'Marks Entry'!AN30)</f>
        <v/>
      </c>
      <c r="DJ29" s="20" t="str">
        <f>IF('Marks Entry'!AO30="","",'Marks Entry'!AO30)</f>
        <v/>
      </c>
      <c r="DK29" s="20" t="str">
        <f>IF('Marks Entry'!AP30="","",'Marks Entry'!AP30)</f>
        <v/>
      </c>
      <c r="DL29" s="20" t="str">
        <f>IF('Marks Entry'!AQ30="","",'Marks Entry'!AQ30)</f>
        <v/>
      </c>
      <c r="DM29" s="302" t="str">
        <f t="shared" si="90"/>
        <v/>
      </c>
      <c r="DN29" s="302" t="str">
        <f t="shared" si="91"/>
        <v/>
      </c>
      <c r="DO29" s="324" t="str">
        <f t="shared" si="92"/>
        <v/>
      </c>
      <c r="DP29" s="302" t="str">
        <f t="shared" si="93"/>
        <v/>
      </c>
      <c r="DQ29" s="325" t="str">
        <f t="shared" si="94"/>
        <v/>
      </c>
      <c r="DR29" s="324" t="str">
        <f t="shared" si="95"/>
        <v/>
      </c>
      <c r="DS29" s="302" t="str">
        <f t="shared" si="96"/>
        <v/>
      </c>
      <c r="DT29" s="325" t="str">
        <f t="shared" si="97"/>
        <v/>
      </c>
      <c r="DU29" s="324" t="str">
        <f t="shared" si="98"/>
        <v/>
      </c>
      <c r="DV29" s="302" t="str">
        <f t="shared" si="99"/>
        <v/>
      </c>
      <c r="DW29" s="325" t="str">
        <f t="shared" si="100"/>
        <v/>
      </c>
      <c r="DX29" s="324" t="str">
        <f t="shared" si="101"/>
        <v/>
      </c>
      <c r="DY29" s="302" t="str">
        <f t="shared" si="102"/>
        <v/>
      </c>
      <c r="DZ29" s="325" t="str">
        <f t="shared" si="103"/>
        <v/>
      </c>
      <c r="EA29" s="324" t="str">
        <f t="shared" si="104"/>
        <v/>
      </c>
      <c r="EB29" s="302" t="str">
        <f t="shared" si="105"/>
        <v/>
      </c>
      <c r="EC29" s="325" t="str">
        <f t="shared" si="106"/>
        <v/>
      </c>
      <c r="ED29" s="324" t="str">
        <f t="shared" si="27"/>
        <v/>
      </c>
      <c r="EE29" s="313" t="str">
        <f t="shared" si="107"/>
        <v xml:space="preserve">      </v>
      </c>
      <c r="EF29" s="313" t="str">
        <f t="shared" si="108"/>
        <v xml:space="preserve">      </v>
      </c>
      <c r="EG29" s="313" t="str">
        <f t="shared" si="109"/>
        <v xml:space="preserve">      </v>
      </c>
      <c r="EH29" s="313" t="str">
        <f t="shared" si="110"/>
        <v xml:space="preserve">      </v>
      </c>
      <c r="EI29" s="313" t="str">
        <f t="shared" si="111"/>
        <v/>
      </c>
      <c r="EJ29" s="326" t="str">
        <f t="shared" si="112"/>
        <v/>
      </c>
      <c r="EK29" s="327" t="str">
        <f t="shared" si="113"/>
        <v/>
      </c>
      <c r="EL29" s="328" t="str">
        <f t="shared" si="114"/>
        <v/>
      </c>
      <c r="EM29" s="329" t="str">
        <f t="shared" si="115"/>
        <v/>
      </c>
      <c r="EN29" s="330" t="str">
        <f t="shared" si="28"/>
        <v/>
      </c>
      <c r="EO29" s="20" t="str">
        <f t="shared" si="116"/>
        <v/>
      </c>
    </row>
    <row r="30" spans="1:145" s="132" customFormat="1" ht="15.65" customHeight="1">
      <c r="A30" s="315">
        <v>25</v>
      </c>
      <c r="B30" s="316">
        <f>IF('Marks Entry'!B31="","",'Marks Entry'!B31)</f>
        <v>925</v>
      </c>
      <c r="C30" s="317" t="str">
        <f>IF('Marks Entry'!C31="","",'Marks Entry'!C31)</f>
        <v/>
      </c>
      <c r="D30" s="318" t="str">
        <f>IF('Marks Entry'!D31="","",'Marks Entry'!D31)</f>
        <v/>
      </c>
      <c r="E30" s="319" t="str">
        <f>IF('Marks Entry'!E31="","",'Marks Entry'!E31)</f>
        <v/>
      </c>
      <c r="F30" s="319" t="str">
        <f>IF('Marks Entry'!F31="","",'Marks Entry'!F31)</f>
        <v/>
      </c>
      <c r="G30" s="319" t="str">
        <f>IF('Marks Entry'!G31="","",'Marks Entry'!G31)</f>
        <v/>
      </c>
      <c r="H30" s="302" t="str">
        <f>IF('Marks Entry'!H31="","",'Marks Entry'!H31)</f>
        <v/>
      </c>
      <c r="I30" s="302" t="str">
        <f>IF('Marks Entry'!I31="","",'Marks Entry'!I31)</f>
        <v/>
      </c>
      <c r="J30" s="302" t="str">
        <f>IF('Marks Entry'!J31="","",'Marks Entry'!J31)</f>
        <v/>
      </c>
      <c r="K30" s="302" t="str">
        <f>IF('Marks Entry'!K31="","",'Marks Entry'!K31)</f>
        <v/>
      </c>
      <c r="L30" s="302" t="str">
        <f>IF('Marks Entry'!L31="","",'Marks Entry'!L31)</f>
        <v/>
      </c>
      <c r="M30" s="303" t="str">
        <f t="shared" si="29"/>
        <v/>
      </c>
      <c r="N30" s="320" t="str">
        <f t="shared" si="30"/>
        <v/>
      </c>
      <c r="O30" s="302" t="str">
        <f>IF('Marks Entry'!M31="","",'Marks Entry'!M31)</f>
        <v/>
      </c>
      <c r="P30" s="320" t="str">
        <f t="shared" si="31"/>
        <v/>
      </c>
      <c r="Q30" s="317" t="str">
        <f>IF('Marks Entry'!N31="","",'Marks Entry'!N31)</f>
        <v/>
      </c>
      <c r="R30" s="321" t="str">
        <f t="shared" si="32"/>
        <v/>
      </c>
      <c r="S30" s="307">
        <f t="shared" si="33"/>
        <v>0</v>
      </c>
      <c r="T30" s="307">
        <f t="shared" si="2"/>
        <v>0</v>
      </c>
      <c r="U30" s="308" t="str">
        <f t="shared" si="34"/>
        <v/>
      </c>
      <c r="V30" s="307" t="str">
        <f t="shared" si="35"/>
        <v/>
      </c>
      <c r="W30" s="307" t="str">
        <f t="shared" si="36"/>
        <v/>
      </c>
      <c r="X30" s="307" t="str">
        <f t="shared" si="37"/>
        <v/>
      </c>
      <c r="Y30" s="302" t="str">
        <f>IF('Marks Entry'!O31="","",'Marks Entry'!O31)</f>
        <v/>
      </c>
      <c r="Z30" s="302" t="str">
        <f>IF('Marks Entry'!P31="","",'Marks Entry'!P31)</f>
        <v/>
      </c>
      <c r="AA30" s="302" t="str">
        <f>IF('Marks Entry'!Q31="","",'Marks Entry'!Q31)</f>
        <v/>
      </c>
      <c r="AB30" s="303" t="str">
        <f t="shared" si="38"/>
        <v/>
      </c>
      <c r="AC30" s="320" t="str">
        <f t="shared" si="39"/>
        <v/>
      </c>
      <c r="AD30" s="302" t="str">
        <f>IF('Marks Entry'!R31="","",'Marks Entry'!R31)</f>
        <v/>
      </c>
      <c r="AE30" s="320" t="str">
        <f t="shared" si="40"/>
        <v/>
      </c>
      <c r="AF30" s="317" t="str">
        <f>IF('Marks Entry'!S31="","",'Marks Entry'!S31)</f>
        <v/>
      </c>
      <c r="AG30" s="321" t="str">
        <f t="shared" si="41"/>
        <v/>
      </c>
      <c r="AH30" s="307">
        <f t="shared" si="42"/>
        <v>0</v>
      </c>
      <c r="AI30" s="307">
        <f t="shared" si="6"/>
        <v>0</v>
      </c>
      <c r="AJ30" s="308" t="str">
        <f t="shared" si="43"/>
        <v/>
      </c>
      <c r="AK30" s="307" t="str">
        <f t="shared" si="44"/>
        <v/>
      </c>
      <c r="AL30" s="307" t="str">
        <f t="shared" si="45"/>
        <v/>
      </c>
      <c r="AM30" s="307" t="str">
        <f t="shared" si="46"/>
        <v/>
      </c>
      <c r="AN30" s="302" t="str">
        <f>IF('Marks Entry'!T31="","",'Marks Entry'!T31)</f>
        <v/>
      </c>
      <c r="AO30" s="302" t="str">
        <f>IF('Marks Entry'!U31="","",'Marks Entry'!U31)</f>
        <v/>
      </c>
      <c r="AP30" s="302" t="str">
        <f>IF('Marks Entry'!V31="","",'Marks Entry'!V31)</f>
        <v/>
      </c>
      <c r="AQ30" s="303" t="str">
        <f t="shared" si="47"/>
        <v/>
      </c>
      <c r="AR30" s="320" t="str">
        <f t="shared" si="48"/>
        <v/>
      </c>
      <c r="AS30" s="302" t="str">
        <f>IF('Marks Entry'!W31="","",'Marks Entry'!W31)</f>
        <v/>
      </c>
      <c r="AT30" s="320" t="str">
        <f t="shared" si="49"/>
        <v/>
      </c>
      <c r="AU30" s="317" t="str">
        <f>IF('Marks Entry'!X31="","",'Marks Entry'!X31)</f>
        <v/>
      </c>
      <c r="AV30" s="321" t="str">
        <f t="shared" si="50"/>
        <v/>
      </c>
      <c r="AW30" s="307">
        <f t="shared" si="51"/>
        <v>0</v>
      </c>
      <c r="AX30" s="307">
        <f t="shared" si="10"/>
        <v>0</v>
      </c>
      <c r="AY30" s="308" t="str">
        <f t="shared" si="52"/>
        <v/>
      </c>
      <c r="AZ30" s="307" t="str">
        <f t="shared" si="53"/>
        <v/>
      </c>
      <c r="BA30" s="307" t="str">
        <f t="shared" si="54"/>
        <v/>
      </c>
      <c r="BB30" s="307" t="str">
        <f t="shared" si="55"/>
        <v/>
      </c>
      <c r="BC30" s="302" t="str">
        <f>IF('Marks Entry'!Y31="","",'Marks Entry'!Y31)</f>
        <v/>
      </c>
      <c r="BD30" s="302" t="str">
        <f>IF('Marks Entry'!Z31="","",'Marks Entry'!Z31)</f>
        <v/>
      </c>
      <c r="BE30" s="302" t="str">
        <f>IF('Marks Entry'!AA31="","",'Marks Entry'!AA31)</f>
        <v/>
      </c>
      <c r="BF30" s="303" t="str">
        <f t="shared" si="56"/>
        <v/>
      </c>
      <c r="BG30" s="320" t="str">
        <f t="shared" si="57"/>
        <v/>
      </c>
      <c r="BH30" s="302" t="str">
        <f>IF('Marks Entry'!AB31="","",'Marks Entry'!AB31)</f>
        <v/>
      </c>
      <c r="BI30" s="320" t="str">
        <f t="shared" si="58"/>
        <v/>
      </c>
      <c r="BJ30" s="317" t="str">
        <f>IF('Marks Entry'!AC31="","",'Marks Entry'!AC31)</f>
        <v/>
      </c>
      <c r="BK30" s="321" t="str">
        <f t="shared" si="59"/>
        <v/>
      </c>
      <c r="BL30" s="307">
        <f t="shared" si="60"/>
        <v>0</v>
      </c>
      <c r="BM30" s="307">
        <f t="shared" si="13"/>
        <v>0</v>
      </c>
      <c r="BN30" s="308" t="str">
        <f t="shared" si="61"/>
        <v/>
      </c>
      <c r="BO30" s="307" t="str">
        <f t="shared" si="62"/>
        <v/>
      </c>
      <c r="BP30" s="307" t="str">
        <f t="shared" si="63"/>
        <v/>
      </c>
      <c r="BQ30" s="307" t="str">
        <f t="shared" si="64"/>
        <v/>
      </c>
      <c r="BR30" s="302" t="str">
        <f>IF('Marks Entry'!AD31="","",'Marks Entry'!AD31)</f>
        <v/>
      </c>
      <c r="BS30" s="302" t="str">
        <f>IF('Marks Entry'!AE31="","",'Marks Entry'!AE31)</f>
        <v/>
      </c>
      <c r="BT30" s="302" t="str">
        <f>IF('Marks Entry'!AF31="","",'Marks Entry'!AF31)</f>
        <v/>
      </c>
      <c r="BU30" s="303" t="str">
        <f t="shared" si="65"/>
        <v/>
      </c>
      <c r="BV30" s="320" t="str">
        <f t="shared" si="66"/>
        <v/>
      </c>
      <c r="BW30" s="302" t="str">
        <f>IF('Marks Entry'!AG31="","",'Marks Entry'!AG31)</f>
        <v/>
      </c>
      <c r="BX30" s="320" t="str">
        <f t="shared" si="67"/>
        <v/>
      </c>
      <c r="BY30" s="317" t="str">
        <f>IF('Marks Entry'!AH31="","",'Marks Entry'!AH31)</f>
        <v/>
      </c>
      <c r="BZ30" s="321" t="str">
        <f t="shared" si="68"/>
        <v/>
      </c>
      <c r="CA30" s="307">
        <f t="shared" si="69"/>
        <v>0</v>
      </c>
      <c r="CB30" s="307">
        <f t="shared" si="16"/>
        <v>0</v>
      </c>
      <c r="CC30" s="308" t="str">
        <f t="shared" si="70"/>
        <v/>
      </c>
      <c r="CD30" s="307" t="str">
        <f t="shared" si="71"/>
        <v/>
      </c>
      <c r="CE30" s="307" t="str">
        <f t="shared" si="72"/>
        <v/>
      </c>
      <c r="CF30" s="307" t="str">
        <f t="shared" si="73"/>
        <v/>
      </c>
      <c r="CG30" s="302" t="str">
        <f>IF('Marks Entry'!AI31="","",'Marks Entry'!AI31)</f>
        <v/>
      </c>
      <c r="CH30" s="302" t="str">
        <f>IF('Marks Entry'!AJ31="","",'Marks Entry'!AJ31)</f>
        <v/>
      </c>
      <c r="CI30" s="302" t="str">
        <f>IF('Marks Entry'!AK31="","",'Marks Entry'!AK31)</f>
        <v/>
      </c>
      <c r="CJ30" s="303" t="str">
        <f t="shared" si="74"/>
        <v/>
      </c>
      <c r="CK30" s="320" t="str">
        <f t="shared" si="75"/>
        <v/>
      </c>
      <c r="CL30" s="302" t="str">
        <f>IF('Marks Entry'!AL31="","",'Marks Entry'!AL31)</f>
        <v/>
      </c>
      <c r="CM30" s="320" t="str">
        <f t="shared" si="76"/>
        <v/>
      </c>
      <c r="CN30" s="317" t="str">
        <f>IF('Marks Entry'!AM31="","",'Marks Entry'!AM31)</f>
        <v/>
      </c>
      <c r="CO30" s="321" t="str">
        <f t="shared" si="77"/>
        <v/>
      </c>
      <c r="CP30" s="307">
        <f t="shared" si="78"/>
        <v>0</v>
      </c>
      <c r="CQ30" s="307">
        <f t="shared" si="19"/>
        <v>0</v>
      </c>
      <c r="CR30" s="308" t="str">
        <f t="shared" si="79"/>
        <v/>
      </c>
      <c r="CS30" s="307" t="str">
        <f t="shared" si="80"/>
        <v/>
      </c>
      <c r="CT30" s="307" t="str">
        <f t="shared" si="81"/>
        <v/>
      </c>
      <c r="CU30" s="307" t="str">
        <f t="shared" si="82"/>
        <v/>
      </c>
      <c r="CV30" s="307">
        <f t="shared" si="21"/>
        <v>0</v>
      </c>
      <c r="CW30" s="322" t="str">
        <f t="shared" si="83"/>
        <v/>
      </c>
      <c r="CX30" s="322" t="str">
        <f t="shared" si="84"/>
        <v/>
      </c>
      <c r="CY30" s="322" t="str">
        <f t="shared" si="85"/>
        <v/>
      </c>
      <c r="CZ30" s="322" t="str">
        <f t="shared" si="86"/>
        <v/>
      </c>
      <c r="DA30" s="322" t="str">
        <f t="shared" si="87"/>
        <v/>
      </c>
      <c r="DB30" s="322" t="str">
        <f t="shared" si="88"/>
        <v/>
      </c>
      <c r="DC30" s="310">
        <f t="shared" si="117"/>
        <v>0</v>
      </c>
      <c r="DD30" s="310">
        <f t="shared" si="118"/>
        <v>0</v>
      </c>
      <c r="DE30" s="310">
        <f t="shared" si="119"/>
        <v>0</v>
      </c>
      <c r="DF30" s="310">
        <f t="shared" si="120"/>
        <v>0</v>
      </c>
      <c r="DG30" s="310">
        <f t="shared" si="121"/>
        <v>0</v>
      </c>
      <c r="DH30" s="323" t="str">
        <f t="shared" si="89"/>
        <v/>
      </c>
      <c r="DI30" s="20" t="str">
        <f>IF('Marks Entry'!AN31="","",'Marks Entry'!AN31)</f>
        <v/>
      </c>
      <c r="DJ30" s="20" t="str">
        <f>IF('Marks Entry'!AO31="","",'Marks Entry'!AO31)</f>
        <v/>
      </c>
      <c r="DK30" s="20" t="str">
        <f>IF('Marks Entry'!AP31="","",'Marks Entry'!AP31)</f>
        <v/>
      </c>
      <c r="DL30" s="20" t="str">
        <f>IF('Marks Entry'!AQ31="","",'Marks Entry'!AQ31)</f>
        <v/>
      </c>
      <c r="DM30" s="302" t="str">
        <f t="shared" si="90"/>
        <v/>
      </c>
      <c r="DN30" s="302" t="str">
        <f t="shared" si="91"/>
        <v/>
      </c>
      <c r="DO30" s="324" t="str">
        <f t="shared" si="92"/>
        <v/>
      </c>
      <c r="DP30" s="302" t="str">
        <f t="shared" si="93"/>
        <v/>
      </c>
      <c r="DQ30" s="325" t="str">
        <f t="shared" si="94"/>
        <v/>
      </c>
      <c r="DR30" s="324" t="str">
        <f t="shared" si="95"/>
        <v/>
      </c>
      <c r="DS30" s="302" t="str">
        <f t="shared" si="96"/>
        <v/>
      </c>
      <c r="DT30" s="325" t="str">
        <f t="shared" si="97"/>
        <v/>
      </c>
      <c r="DU30" s="324" t="str">
        <f t="shared" si="98"/>
        <v/>
      </c>
      <c r="DV30" s="302" t="str">
        <f t="shared" si="99"/>
        <v/>
      </c>
      <c r="DW30" s="325" t="str">
        <f t="shared" si="100"/>
        <v/>
      </c>
      <c r="DX30" s="324" t="str">
        <f t="shared" si="101"/>
        <v/>
      </c>
      <c r="DY30" s="302" t="str">
        <f t="shared" si="102"/>
        <v/>
      </c>
      <c r="DZ30" s="325" t="str">
        <f t="shared" si="103"/>
        <v/>
      </c>
      <c r="EA30" s="324" t="str">
        <f t="shared" si="104"/>
        <v/>
      </c>
      <c r="EB30" s="302" t="str">
        <f t="shared" si="105"/>
        <v/>
      </c>
      <c r="EC30" s="325" t="str">
        <f t="shared" si="106"/>
        <v/>
      </c>
      <c r="ED30" s="324" t="str">
        <f t="shared" si="27"/>
        <v/>
      </c>
      <c r="EE30" s="313" t="str">
        <f t="shared" si="107"/>
        <v xml:space="preserve">      </v>
      </c>
      <c r="EF30" s="313" t="str">
        <f t="shared" si="108"/>
        <v xml:space="preserve">      </v>
      </c>
      <c r="EG30" s="313" t="str">
        <f t="shared" si="109"/>
        <v xml:space="preserve">      </v>
      </c>
      <c r="EH30" s="313" t="str">
        <f t="shared" si="110"/>
        <v xml:space="preserve">      </v>
      </c>
      <c r="EI30" s="313" t="str">
        <f t="shared" si="111"/>
        <v/>
      </c>
      <c r="EJ30" s="326" t="str">
        <f t="shared" si="112"/>
        <v/>
      </c>
      <c r="EK30" s="327" t="str">
        <f t="shared" si="113"/>
        <v/>
      </c>
      <c r="EL30" s="328" t="str">
        <f t="shared" si="114"/>
        <v/>
      </c>
      <c r="EM30" s="329" t="str">
        <f t="shared" si="115"/>
        <v/>
      </c>
      <c r="EN30" s="330" t="str">
        <f t="shared" si="28"/>
        <v/>
      </c>
      <c r="EO30" s="20" t="str">
        <f t="shared" si="116"/>
        <v/>
      </c>
    </row>
    <row r="31" spans="1:145" s="132" customFormat="1" ht="15.65" customHeight="1">
      <c r="A31" s="315">
        <v>26</v>
      </c>
      <c r="B31" s="316">
        <f>IF('Marks Entry'!B32="","",'Marks Entry'!B32)</f>
        <v>926</v>
      </c>
      <c r="C31" s="317" t="str">
        <f>IF('Marks Entry'!C32="","",'Marks Entry'!C32)</f>
        <v/>
      </c>
      <c r="D31" s="318" t="str">
        <f>IF('Marks Entry'!D32="","",'Marks Entry'!D32)</f>
        <v/>
      </c>
      <c r="E31" s="319" t="str">
        <f>IF('Marks Entry'!E32="","",'Marks Entry'!E32)</f>
        <v/>
      </c>
      <c r="F31" s="319" t="str">
        <f>IF('Marks Entry'!F32="","",'Marks Entry'!F32)</f>
        <v/>
      </c>
      <c r="G31" s="319" t="str">
        <f>IF('Marks Entry'!G32="","",'Marks Entry'!G32)</f>
        <v/>
      </c>
      <c r="H31" s="302" t="str">
        <f>IF('Marks Entry'!H32="","",'Marks Entry'!H32)</f>
        <v/>
      </c>
      <c r="I31" s="302" t="str">
        <f>IF('Marks Entry'!I32="","",'Marks Entry'!I32)</f>
        <v/>
      </c>
      <c r="J31" s="302" t="str">
        <f>IF('Marks Entry'!J32="","",'Marks Entry'!J32)</f>
        <v/>
      </c>
      <c r="K31" s="302" t="str">
        <f>IF('Marks Entry'!K32="","",'Marks Entry'!K32)</f>
        <v/>
      </c>
      <c r="L31" s="302" t="str">
        <f>IF('Marks Entry'!L32="","",'Marks Entry'!L32)</f>
        <v/>
      </c>
      <c r="M31" s="303" t="str">
        <f t="shared" si="29"/>
        <v/>
      </c>
      <c r="N31" s="320" t="str">
        <f t="shared" si="30"/>
        <v/>
      </c>
      <c r="O31" s="302" t="str">
        <f>IF('Marks Entry'!M32="","",'Marks Entry'!M32)</f>
        <v/>
      </c>
      <c r="P31" s="320" t="str">
        <f t="shared" si="31"/>
        <v/>
      </c>
      <c r="Q31" s="317" t="str">
        <f>IF('Marks Entry'!N32="","",'Marks Entry'!N32)</f>
        <v/>
      </c>
      <c r="R31" s="321" t="str">
        <f t="shared" si="32"/>
        <v/>
      </c>
      <c r="S31" s="307">
        <f t="shared" si="33"/>
        <v>0</v>
      </c>
      <c r="T31" s="307">
        <f t="shared" si="2"/>
        <v>0</v>
      </c>
      <c r="U31" s="308" t="str">
        <f t="shared" si="34"/>
        <v/>
      </c>
      <c r="V31" s="307" t="str">
        <f t="shared" si="35"/>
        <v/>
      </c>
      <c r="W31" s="307" t="str">
        <f t="shared" si="36"/>
        <v/>
      </c>
      <c r="X31" s="307" t="str">
        <f t="shared" si="37"/>
        <v/>
      </c>
      <c r="Y31" s="302" t="str">
        <f>IF('Marks Entry'!O32="","",'Marks Entry'!O32)</f>
        <v/>
      </c>
      <c r="Z31" s="302" t="str">
        <f>IF('Marks Entry'!P32="","",'Marks Entry'!P32)</f>
        <v/>
      </c>
      <c r="AA31" s="302" t="str">
        <f>IF('Marks Entry'!Q32="","",'Marks Entry'!Q32)</f>
        <v/>
      </c>
      <c r="AB31" s="303" t="str">
        <f t="shared" si="38"/>
        <v/>
      </c>
      <c r="AC31" s="320" t="str">
        <f t="shared" si="39"/>
        <v/>
      </c>
      <c r="AD31" s="302" t="str">
        <f>IF('Marks Entry'!R32="","",'Marks Entry'!R32)</f>
        <v/>
      </c>
      <c r="AE31" s="320" t="str">
        <f t="shared" si="40"/>
        <v/>
      </c>
      <c r="AF31" s="317" t="str">
        <f>IF('Marks Entry'!S32="","",'Marks Entry'!S32)</f>
        <v/>
      </c>
      <c r="AG31" s="321" t="str">
        <f t="shared" si="41"/>
        <v/>
      </c>
      <c r="AH31" s="307">
        <f t="shared" si="42"/>
        <v>0</v>
      </c>
      <c r="AI31" s="307">
        <f t="shared" si="6"/>
        <v>0</v>
      </c>
      <c r="AJ31" s="308" t="str">
        <f t="shared" si="43"/>
        <v/>
      </c>
      <c r="AK31" s="307" t="str">
        <f t="shared" si="44"/>
        <v/>
      </c>
      <c r="AL31" s="307" t="str">
        <f t="shared" si="45"/>
        <v/>
      </c>
      <c r="AM31" s="307" t="str">
        <f t="shared" si="46"/>
        <v/>
      </c>
      <c r="AN31" s="302" t="str">
        <f>IF('Marks Entry'!T32="","",'Marks Entry'!T32)</f>
        <v/>
      </c>
      <c r="AO31" s="302" t="str">
        <f>IF('Marks Entry'!U32="","",'Marks Entry'!U32)</f>
        <v/>
      </c>
      <c r="AP31" s="302" t="str">
        <f>IF('Marks Entry'!V32="","",'Marks Entry'!V32)</f>
        <v/>
      </c>
      <c r="AQ31" s="303" t="str">
        <f t="shared" si="47"/>
        <v/>
      </c>
      <c r="AR31" s="320" t="str">
        <f t="shared" si="48"/>
        <v/>
      </c>
      <c r="AS31" s="302" t="str">
        <f>IF('Marks Entry'!W32="","",'Marks Entry'!W32)</f>
        <v/>
      </c>
      <c r="AT31" s="320" t="str">
        <f t="shared" si="49"/>
        <v/>
      </c>
      <c r="AU31" s="317" t="str">
        <f>IF('Marks Entry'!X32="","",'Marks Entry'!X32)</f>
        <v/>
      </c>
      <c r="AV31" s="321" t="str">
        <f t="shared" si="50"/>
        <v/>
      </c>
      <c r="AW31" s="307">
        <f t="shared" si="51"/>
        <v>0</v>
      </c>
      <c r="AX31" s="307">
        <f t="shared" si="10"/>
        <v>0</v>
      </c>
      <c r="AY31" s="308" t="str">
        <f t="shared" si="52"/>
        <v/>
      </c>
      <c r="AZ31" s="307" t="str">
        <f t="shared" si="53"/>
        <v/>
      </c>
      <c r="BA31" s="307" t="str">
        <f t="shared" si="54"/>
        <v/>
      </c>
      <c r="BB31" s="307" t="str">
        <f t="shared" si="55"/>
        <v/>
      </c>
      <c r="BC31" s="302" t="str">
        <f>IF('Marks Entry'!Y32="","",'Marks Entry'!Y32)</f>
        <v/>
      </c>
      <c r="BD31" s="302" t="str">
        <f>IF('Marks Entry'!Z32="","",'Marks Entry'!Z32)</f>
        <v/>
      </c>
      <c r="BE31" s="302" t="str">
        <f>IF('Marks Entry'!AA32="","",'Marks Entry'!AA32)</f>
        <v/>
      </c>
      <c r="BF31" s="303" t="str">
        <f t="shared" si="56"/>
        <v/>
      </c>
      <c r="BG31" s="320" t="str">
        <f t="shared" si="57"/>
        <v/>
      </c>
      <c r="BH31" s="302" t="str">
        <f>IF('Marks Entry'!AB32="","",'Marks Entry'!AB32)</f>
        <v/>
      </c>
      <c r="BI31" s="320" t="str">
        <f t="shared" si="58"/>
        <v/>
      </c>
      <c r="BJ31" s="317" t="str">
        <f>IF('Marks Entry'!AC32="","",'Marks Entry'!AC32)</f>
        <v/>
      </c>
      <c r="BK31" s="321" t="str">
        <f t="shared" si="59"/>
        <v/>
      </c>
      <c r="BL31" s="307">
        <f t="shared" si="60"/>
        <v>0</v>
      </c>
      <c r="BM31" s="307">
        <f t="shared" si="13"/>
        <v>0</v>
      </c>
      <c r="BN31" s="308" t="str">
        <f t="shared" si="61"/>
        <v/>
      </c>
      <c r="BO31" s="307" t="str">
        <f t="shared" si="62"/>
        <v/>
      </c>
      <c r="BP31" s="307" t="str">
        <f t="shared" si="63"/>
        <v/>
      </c>
      <c r="BQ31" s="307" t="str">
        <f t="shared" si="64"/>
        <v/>
      </c>
      <c r="BR31" s="302" t="str">
        <f>IF('Marks Entry'!AD32="","",'Marks Entry'!AD32)</f>
        <v/>
      </c>
      <c r="BS31" s="302" t="str">
        <f>IF('Marks Entry'!AE32="","",'Marks Entry'!AE32)</f>
        <v/>
      </c>
      <c r="BT31" s="302" t="str">
        <f>IF('Marks Entry'!AF32="","",'Marks Entry'!AF32)</f>
        <v/>
      </c>
      <c r="BU31" s="303" t="str">
        <f t="shared" si="65"/>
        <v/>
      </c>
      <c r="BV31" s="320" t="str">
        <f t="shared" si="66"/>
        <v/>
      </c>
      <c r="BW31" s="302" t="str">
        <f>IF('Marks Entry'!AG32="","",'Marks Entry'!AG32)</f>
        <v/>
      </c>
      <c r="BX31" s="320" t="str">
        <f t="shared" si="67"/>
        <v/>
      </c>
      <c r="BY31" s="317" t="str">
        <f>IF('Marks Entry'!AH32="","",'Marks Entry'!AH32)</f>
        <v/>
      </c>
      <c r="BZ31" s="321" t="str">
        <f t="shared" si="68"/>
        <v/>
      </c>
      <c r="CA31" s="307">
        <f t="shared" si="69"/>
        <v>0</v>
      </c>
      <c r="CB31" s="307">
        <f t="shared" si="16"/>
        <v>0</v>
      </c>
      <c r="CC31" s="308" t="str">
        <f t="shared" si="70"/>
        <v/>
      </c>
      <c r="CD31" s="307" t="str">
        <f t="shared" si="71"/>
        <v/>
      </c>
      <c r="CE31" s="307" t="str">
        <f t="shared" si="72"/>
        <v/>
      </c>
      <c r="CF31" s="307" t="str">
        <f t="shared" si="73"/>
        <v/>
      </c>
      <c r="CG31" s="302" t="str">
        <f>IF('Marks Entry'!AI32="","",'Marks Entry'!AI32)</f>
        <v/>
      </c>
      <c r="CH31" s="302" t="str">
        <f>IF('Marks Entry'!AJ32="","",'Marks Entry'!AJ32)</f>
        <v/>
      </c>
      <c r="CI31" s="302" t="str">
        <f>IF('Marks Entry'!AK32="","",'Marks Entry'!AK32)</f>
        <v/>
      </c>
      <c r="CJ31" s="303" t="str">
        <f t="shared" si="74"/>
        <v/>
      </c>
      <c r="CK31" s="320" t="str">
        <f t="shared" si="75"/>
        <v/>
      </c>
      <c r="CL31" s="302" t="str">
        <f>IF('Marks Entry'!AL32="","",'Marks Entry'!AL32)</f>
        <v/>
      </c>
      <c r="CM31" s="320" t="str">
        <f t="shared" si="76"/>
        <v/>
      </c>
      <c r="CN31" s="317" t="str">
        <f>IF('Marks Entry'!AM32="","",'Marks Entry'!AM32)</f>
        <v/>
      </c>
      <c r="CO31" s="321" t="str">
        <f t="shared" si="77"/>
        <v/>
      </c>
      <c r="CP31" s="307">
        <f t="shared" si="78"/>
        <v>0</v>
      </c>
      <c r="CQ31" s="307">
        <f t="shared" si="19"/>
        <v>0</v>
      </c>
      <c r="CR31" s="308" t="str">
        <f t="shared" si="79"/>
        <v/>
      </c>
      <c r="CS31" s="307" t="str">
        <f t="shared" si="80"/>
        <v/>
      </c>
      <c r="CT31" s="307" t="str">
        <f t="shared" si="81"/>
        <v/>
      </c>
      <c r="CU31" s="307" t="str">
        <f t="shared" si="82"/>
        <v/>
      </c>
      <c r="CV31" s="307">
        <f t="shared" si="21"/>
        <v>0</v>
      </c>
      <c r="CW31" s="322" t="str">
        <f t="shared" si="83"/>
        <v/>
      </c>
      <c r="CX31" s="322" t="str">
        <f t="shared" si="84"/>
        <v/>
      </c>
      <c r="CY31" s="322" t="str">
        <f t="shared" si="85"/>
        <v/>
      </c>
      <c r="CZ31" s="322" t="str">
        <f t="shared" si="86"/>
        <v/>
      </c>
      <c r="DA31" s="322" t="str">
        <f t="shared" si="87"/>
        <v/>
      </c>
      <c r="DB31" s="322" t="str">
        <f t="shared" si="88"/>
        <v/>
      </c>
      <c r="DC31" s="310">
        <f t="shared" si="117"/>
        <v>0</v>
      </c>
      <c r="DD31" s="310">
        <f t="shared" si="118"/>
        <v>0</v>
      </c>
      <c r="DE31" s="310">
        <f t="shared" si="119"/>
        <v>0</v>
      </c>
      <c r="DF31" s="310">
        <f t="shared" si="120"/>
        <v>0</v>
      </c>
      <c r="DG31" s="310">
        <f t="shared" si="121"/>
        <v>0</v>
      </c>
      <c r="DH31" s="323" t="str">
        <f t="shared" si="89"/>
        <v/>
      </c>
      <c r="DI31" s="20" t="str">
        <f>IF('Marks Entry'!AN32="","",'Marks Entry'!AN32)</f>
        <v/>
      </c>
      <c r="DJ31" s="20" t="str">
        <f>IF('Marks Entry'!AO32="","",'Marks Entry'!AO32)</f>
        <v/>
      </c>
      <c r="DK31" s="20" t="str">
        <f>IF('Marks Entry'!AP32="","",'Marks Entry'!AP32)</f>
        <v/>
      </c>
      <c r="DL31" s="20" t="str">
        <f>IF('Marks Entry'!AQ32="","",'Marks Entry'!AQ32)</f>
        <v/>
      </c>
      <c r="DM31" s="302" t="str">
        <f t="shared" si="90"/>
        <v/>
      </c>
      <c r="DN31" s="302" t="str">
        <f t="shared" si="91"/>
        <v/>
      </c>
      <c r="DO31" s="324" t="str">
        <f t="shared" si="92"/>
        <v/>
      </c>
      <c r="DP31" s="302" t="str">
        <f t="shared" si="93"/>
        <v/>
      </c>
      <c r="DQ31" s="325" t="str">
        <f t="shared" si="94"/>
        <v/>
      </c>
      <c r="DR31" s="324" t="str">
        <f t="shared" si="95"/>
        <v/>
      </c>
      <c r="DS31" s="302" t="str">
        <f t="shared" si="96"/>
        <v/>
      </c>
      <c r="DT31" s="325" t="str">
        <f t="shared" si="97"/>
        <v/>
      </c>
      <c r="DU31" s="324" t="str">
        <f t="shared" si="98"/>
        <v/>
      </c>
      <c r="DV31" s="302" t="str">
        <f t="shared" si="99"/>
        <v/>
      </c>
      <c r="DW31" s="325" t="str">
        <f t="shared" si="100"/>
        <v/>
      </c>
      <c r="DX31" s="324" t="str">
        <f t="shared" si="101"/>
        <v/>
      </c>
      <c r="DY31" s="302" t="str">
        <f t="shared" si="102"/>
        <v/>
      </c>
      <c r="DZ31" s="325" t="str">
        <f t="shared" si="103"/>
        <v/>
      </c>
      <c r="EA31" s="324" t="str">
        <f t="shared" si="104"/>
        <v/>
      </c>
      <c r="EB31" s="302" t="str">
        <f t="shared" si="105"/>
        <v/>
      </c>
      <c r="EC31" s="325" t="str">
        <f t="shared" si="106"/>
        <v/>
      </c>
      <c r="ED31" s="324" t="str">
        <f t="shared" si="27"/>
        <v/>
      </c>
      <c r="EE31" s="313" t="str">
        <f t="shared" si="107"/>
        <v xml:space="preserve">      </v>
      </c>
      <c r="EF31" s="313" t="str">
        <f t="shared" si="108"/>
        <v xml:space="preserve">      </v>
      </c>
      <c r="EG31" s="313" t="str">
        <f t="shared" si="109"/>
        <v xml:space="preserve">      </v>
      </c>
      <c r="EH31" s="313" t="str">
        <f t="shared" si="110"/>
        <v xml:space="preserve">      </v>
      </c>
      <c r="EI31" s="313" t="str">
        <f t="shared" si="111"/>
        <v/>
      </c>
      <c r="EJ31" s="326" t="str">
        <f t="shared" si="112"/>
        <v/>
      </c>
      <c r="EK31" s="327" t="str">
        <f t="shared" si="113"/>
        <v/>
      </c>
      <c r="EL31" s="328" t="str">
        <f t="shared" si="114"/>
        <v/>
      </c>
      <c r="EM31" s="329" t="str">
        <f t="shared" si="115"/>
        <v/>
      </c>
      <c r="EN31" s="330" t="str">
        <f t="shared" si="28"/>
        <v/>
      </c>
      <c r="EO31" s="20" t="str">
        <f t="shared" si="116"/>
        <v/>
      </c>
    </row>
    <row r="32" spans="1:145" s="132" customFormat="1" ht="15.65" customHeight="1">
      <c r="A32" s="315">
        <v>27</v>
      </c>
      <c r="B32" s="316">
        <f>IF('Marks Entry'!B33="","",'Marks Entry'!B33)</f>
        <v>927</v>
      </c>
      <c r="C32" s="317" t="str">
        <f>IF('Marks Entry'!C33="","",'Marks Entry'!C33)</f>
        <v/>
      </c>
      <c r="D32" s="318" t="str">
        <f>IF('Marks Entry'!D33="","",'Marks Entry'!D33)</f>
        <v/>
      </c>
      <c r="E32" s="319" t="str">
        <f>IF('Marks Entry'!E33="","",'Marks Entry'!E33)</f>
        <v/>
      </c>
      <c r="F32" s="319" t="str">
        <f>IF('Marks Entry'!F33="","",'Marks Entry'!F33)</f>
        <v/>
      </c>
      <c r="G32" s="319" t="str">
        <f>IF('Marks Entry'!G33="","",'Marks Entry'!G33)</f>
        <v/>
      </c>
      <c r="H32" s="302" t="str">
        <f>IF('Marks Entry'!H33="","",'Marks Entry'!H33)</f>
        <v/>
      </c>
      <c r="I32" s="302" t="str">
        <f>IF('Marks Entry'!I33="","",'Marks Entry'!I33)</f>
        <v/>
      </c>
      <c r="J32" s="302" t="str">
        <f>IF('Marks Entry'!J33="","",'Marks Entry'!J33)</f>
        <v/>
      </c>
      <c r="K32" s="302" t="str">
        <f>IF('Marks Entry'!K33="","",'Marks Entry'!K33)</f>
        <v/>
      </c>
      <c r="L32" s="302" t="str">
        <f>IF('Marks Entry'!L33="","",'Marks Entry'!L33)</f>
        <v/>
      </c>
      <c r="M32" s="303" t="str">
        <f t="shared" si="29"/>
        <v/>
      </c>
      <c r="N32" s="320" t="str">
        <f t="shared" si="30"/>
        <v/>
      </c>
      <c r="O32" s="302" t="str">
        <f>IF('Marks Entry'!M33="","",'Marks Entry'!M33)</f>
        <v/>
      </c>
      <c r="P32" s="320" t="str">
        <f t="shared" si="31"/>
        <v/>
      </c>
      <c r="Q32" s="317" t="str">
        <f>IF('Marks Entry'!N33="","",'Marks Entry'!N33)</f>
        <v/>
      </c>
      <c r="R32" s="321" t="str">
        <f t="shared" si="32"/>
        <v/>
      </c>
      <c r="S32" s="307">
        <f t="shared" si="33"/>
        <v>0</v>
      </c>
      <c r="T32" s="307">
        <f t="shared" si="2"/>
        <v>0</v>
      </c>
      <c r="U32" s="308" t="str">
        <f t="shared" si="34"/>
        <v/>
      </c>
      <c r="V32" s="307" t="str">
        <f t="shared" si="35"/>
        <v/>
      </c>
      <c r="W32" s="307" t="str">
        <f t="shared" si="36"/>
        <v/>
      </c>
      <c r="X32" s="307" t="str">
        <f t="shared" si="37"/>
        <v/>
      </c>
      <c r="Y32" s="302" t="str">
        <f>IF('Marks Entry'!O33="","",'Marks Entry'!O33)</f>
        <v/>
      </c>
      <c r="Z32" s="302" t="str">
        <f>IF('Marks Entry'!P33="","",'Marks Entry'!P33)</f>
        <v/>
      </c>
      <c r="AA32" s="302" t="str">
        <f>IF('Marks Entry'!Q33="","",'Marks Entry'!Q33)</f>
        <v/>
      </c>
      <c r="AB32" s="303" t="str">
        <f t="shared" si="38"/>
        <v/>
      </c>
      <c r="AC32" s="320" t="str">
        <f t="shared" si="39"/>
        <v/>
      </c>
      <c r="AD32" s="302" t="str">
        <f>IF('Marks Entry'!R33="","",'Marks Entry'!R33)</f>
        <v/>
      </c>
      <c r="AE32" s="320" t="str">
        <f t="shared" si="40"/>
        <v/>
      </c>
      <c r="AF32" s="317" t="str">
        <f>IF('Marks Entry'!S33="","",'Marks Entry'!S33)</f>
        <v/>
      </c>
      <c r="AG32" s="321" t="str">
        <f t="shared" si="41"/>
        <v/>
      </c>
      <c r="AH32" s="307">
        <f t="shared" si="42"/>
        <v>0</v>
      </c>
      <c r="AI32" s="307">
        <f t="shared" si="6"/>
        <v>0</v>
      </c>
      <c r="AJ32" s="308" t="str">
        <f t="shared" si="43"/>
        <v/>
      </c>
      <c r="AK32" s="307" t="str">
        <f t="shared" si="44"/>
        <v/>
      </c>
      <c r="AL32" s="307" t="str">
        <f t="shared" si="45"/>
        <v/>
      </c>
      <c r="AM32" s="307" t="str">
        <f t="shared" si="46"/>
        <v/>
      </c>
      <c r="AN32" s="302" t="str">
        <f>IF('Marks Entry'!T33="","",'Marks Entry'!T33)</f>
        <v/>
      </c>
      <c r="AO32" s="302" t="str">
        <f>IF('Marks Entry'!U33="","",'Marks Entry'!U33)</f>
        <v/>
      </c>
      <c r="AP32" s="302" t="str">
        <f>IF('Marks Entry'!V33="","",'Marks Entry'!V33)</f>
        <v/>
      </c>
      <c r="AQ32" s="303" t="str">
        <f t="shared" si="47"/>
        <v/>
      </c>
      <c r="AR32" s="320" t="str">
        <f t="shared" si="48"/>
        <v/>
      </c>
      <c r="AS32" s="302" t="str">
        <f>IF('Marks Entry'!W33="","",'Marks Entry'!W33)</f>
        <v/>
      </c>
      <c r="AT32" s="320" t="str">
        <f t="shared" si="49"/>
        <v/>
      </c>
      <c r="AU32" s="317" t="str">
        <f>IF('Marks Entry'!X33="","",'Marks Entry'!X33)</f>
        <v/>
      </c>
      <c r="AV32" s="321" t="str">
        <f t="shared" si="50"/>
        <v/>
      </c>
      <c r="AW32" s="307">
        <f t="shared" si="51"/>
        <v>0</v>
      </c>
      <c r="AX32" s="307">
        <f t="shared" si="10"/>
        <v>0</v>
      </c>
      <c r="AY32" s="308" t="str">
        <f t="shared" si="52"/>
        <v/>
      </c>
      <c r="AZ32" s="307" t="str">
        <f t="shared" si="53"/>
        <v/>
      </c>
      <c r="BA32" s="307" t="str">
        <f t="shared" si="54"/>
        <v/>
      </c>
      <c r="BB32" s="307" t="str">
        <f t="shared" si="55"/>
        <v/>
      </c>
      <c r="BC32" s="302" t="str">
        <f>IF('Marks Entry'!Y33="","",'Marks Entry'!Y33)</f>
        <v/>
      </c>
      <c r="BD32" s="302" t="str">
        <f>IF('Marks Entry'!Z33="","",'Marks Entry'!Z33)</f>
        <v/>
      </c>
      <c r="BE32" s="302" t="str">
        <f>IF('Marks Entry'!AA33="","",'Marks Entry'!AA33)</f>
        <v/>
      </c>
      <c r="BF32" s="303" t="str">
        <f t="shared" si="56"/>
        <v/>
      </c>
      <c r="BG32" s="320" t="str">
        <f t="shared" si="57"/>
        <v/>
      </c>
      <c r="BH32" s="302" t="str">
        <f>IF('Marks Entry'!AB33="","",'Marks Entry'!AB33)</f>
        <v/>
      </c>
      <c r="BI32" s="320" t="str">
        <f t="shared" si="58"/>
        <v/>
      </c>
      <c r="BJ32" s="317" t="str">
        <f>IF('Marks Entry'!AC33="","",'Marks Entry'!AC33)</f>
        <v/>
      </c>
      <c r="BK32" s="321" t="str">
        <f t="shared" si="59"/>
        <v/>
      </c>
      <c r="BL32" s="307">
        <f t="shared" si="60"/>
        <v>0</v>
      </c>
      <c r="BM32" s="307">
        <f t="shared" si="13"/>
        <v>0</v>
      </c>
      <c r="BN32" s="308" t="str">
        <f t="shared" si="61"/>
        <v/>
      </c>
      <c r="BO32" s="307" t="str">
        <f t="shared" si="62"/>
        <v/>
      </c>
      <c r="BP32" s="307" t="str">
        <f t="shared" si="63"/>
        <v/>
      </c>
      <c r="BQ32" s="307" t="str">
        <f t="shared" si="64"/>
        <v/>
      </c>
      <c r="BR32" s="302" t="str">
        <f>IF('Marks Entry'!AD33="","",'Marks Entry'!AD33)</f>
        <v/>
      </c>
      <c r="BS32" s="302" t="str">
        <f>IF('Marks Entry'!AE33="","",'Marks Entry'!AE33)</f>
        <v/>
      </c>
      <c r="BT32" s="302" t="str">
        <f>IF('Marks Entry'!AF33="","",'Marks Entry'!AF33)</f>
        <v/>
      </c>
      <c r="BU32" s="303" t="str">
        <f t="shared" si="65"/>
        <v/>
      </c>
      <c r="BV32" s="320" t="str">
        <f t="shared" si="66"/>
        <v/>
      </c>
      <c r="BW32" s="302" t="str">
        <f>IF('Marks Entry'!AG33="","",'Marks Entry'!AG33)</f>
        <v/>
      </c>
      <c r="BX32" s="320" t="str">
        <f t="shared" si="67"/>
        <v/>
      </c>
      <c r="BY32" s="317" t="str">
        <f>IF('Marks Entry'!AH33="","",'Marks Entry'!AH33)</f>
        <v/>
      </c>
      <c r="BZ32" s="321" t="str">
        <f t="shared" si="68"/>
        <v/>
      </c>
      <c r="CA32" s="307">
        <f t="shared" si="69"/>
        <v>0</v>
      </c>
      <c r="CB32" s="307">
        <f t="shared" si="16"/>
        <v>0</v>
      </c>
      <c r="CC32" s="308" t="str">
        <f t="shared" si="70"/>
        <v/>
      </c>
      <c r="CD32" s="307" t="str">
        <f t="shared" si="71"/>
        <v/>
      </c>
      <c r="CE32" s="307" t="str">
        <f t="shared" si="72"/>
        <v/>
      </c>
      <c r="CF32" s="307" t="str">
        <f t="shared" si="73"/>
        <v/>
      </c>
      <c r="CG32" s="302" t="str">
        <f>IF('Marks Entry'!AI33="","",'Marks Entry'!AI33)</f>
        <v/>
      </c>
      <c r="CH32" s="302" t="str">
        <f>IF('Marks Entry'!AJ33="","",'Marks Entry'!AJ33)</f>
        <v/>
      </c>
      <c r="CI32" s="302" t="str">
        <f>IF('Marks Entry'!AK33="","",'Marks Entry'!AK33)</f>
        <v/>
      </c>
      <c r="CJ32" s="303" t="str">
        <f t="shared" si="74"/>
        <v/>
      </c>
      <c r="CK32" s="320" t="str">
        <f t="shared" si="75"/>
        <v/>
      </c>
      <c r="CL32" s="302" t="str">
        <f>IF('Marks Entry'!AL33="","",'Marks Entry'!AL33)</f>
        <v/>
      </c>
      <c r="CM32" s="320" t="str">
        <f t="shared" si="76"/>
        <v/>
      </c>
      <c r="CN32" s="317" t="str">
        <f>IF('Marks Entry'!AM33="","",'Marks Entry'!AM33)</f>
        <v/>
      </c>
      <c r="CO32" s="321" t="str">
        <f t="shared" si="77"/>
        <v/>
      </c>
      <c r="CP32" s="307">
        <f t="shared" si="78"/>
        <v>0</v>
      </c>
      <c r="CQ32" s="307">
        <f t="shared" si="19"/>
        <v>0</v>
      </c>
      <c r="CR32" s="308" t="str">
        <f t="shared" si="79"/>
        <v/>
      </c>
      <c r="CS32" s="307" t="str">
        <f t="shared" si="80"/>
        <v/>
      </c>
      <c r="CT32" s="307" t="str">
        <f t="shared" si="81"/>
        <v/>
      </c>
      <c r="CU32" s="307" t="str">
        <f t="shared" si="82"/>
        <v/>
      </c>
      <c r="CV32" s="307">
        <f t="shared" si="21"/>
        <v>0</v>
      </c>
      <c r="CW32" s="322" t="str">
        <f t="shared" si="83"/>
        <v/>
      </c>
      <c r="CX32" s="322" t="str">
        <f t="shared" si="84"/>
        <v/>
      </c>
      <c r="CY32" s="322" t="str">
        <f t="shared" si="85"/>
        <v/>
      </c>
      <c r="CZ32" s="322" t="str">
        <f t="shared" si="86"/>
        <v/>
      </c>
      <c r="DA32" s="322" t="str">
        <f t="shared" si="87"/>
        <v/>
      </c>
      <c r="DB32" s="322" t="str">
        <f t="shared" si="88"/>
        <v/>
      </c>
      <c r="DC32" s="310">
        <f t="shared" si="117"/>
        <v>0</v>
      </c>
      <c r="DD32" s="310">
        <f t="shared" si="118"/>
        <v>0</v>
      </c>
      <c r="DE32" s="310">
        <f t="shared" si="119"/>
        <v>0</v>
      </c>
      <c r="DF32" s="310">
        <f t="shared" si="120"/>
        <v>0</v>
      </c>
      <c r="DG32" s="310">
        <f t="shared" si="121"/>
        <v>0</v>
      </c>
      <c r="DH32" s="323" t="str">
        <f t="shared" si="89"/>
        <v/>
      </c>
      <c r="DI32" s="20" t="str">
        <f>IF('Marks Entry'!AN33="","",'Marks Entry'!AN33)</f>
        <v/>
      </c>
      <c r="DJ32" s="20" t="str">
        <f>IF('Marks Entry'!AO33="","",'Marks Entry'!AO33)</f>
        <v/>
      </c>
      <c r="DK32" s="20" t="str">
        <f>IF('Marks Entry'!AP33="","",'Marks Entry'!AP33)</f>
        <v/>
      </c>
      <c r="DL32" s="20" t="str">
        <f>IF('Marks Entry'!AQ33="","",'Marks Entry'!AQ33)</f>
        <v/>
      </c>
      <c r="DM32" s="302" t="str">
        <f t="shared" si="90"/>
        <v/>
      </c>
      <c r="DN32" s="302" t="str">
        <f t="shared" si="91"/>
        <v/>
      </c>
      <c r="DO32" s="324" t="str">
        <f t="shared" si="92"/>
        <v/>
      </c>
      <c r="DP32" s="302" t="str">
        <f t="shared" si="93"/>
        <v/>
      </c>
      <c r="DQ32" s="325" t="str">
        <f t="shared" si="94"/>
        <v/>
      </c>
      <c r="DR32" s="324" t="str">
        <f t="shared" si="95"/>
        <v/>
      </c>
      <c r="DS32" s="302" t="str">
        <f t="shared" si="96"/>
        <v/>
      </c>
      <c r="DT32" s="325" t="str">
        <f t="shared" si="97"/>
        <v/>
      </c>
      <c r="DU32" s="324" t="str">
        <f t="shared" si="98"/>
        <v/>
      </c>
      <c r="DV32" s="302" t="str">
        <f t="shared" si="99"/>
        <v/>
      </c>
      <c r="DW32" s="325" t="str">
        <f t="shared" si="100"/>
        <v/>
      </c>
      <c r="DX32" s="324" t="str">
        <f t="shared" si="101"/>
        <v/>
      </c>
      <c r="DY32" s="302" t="str">
        <f t="shared" si="102"/>
        <v/>
      </c>
      <c r="DZ32" s="325" t="str">
        <f t="shared" si="103"/>
        <v/>
      </c>
      <c r="EA32" s="324" t="str">
        <f t="shared" si="104"/>
        <v/>
      </c>
      <c r="EB32" s="302" t="str">
        <f t="shared" si="105"/>
        <v/>
      </c>
      <c r="EC32" s="325" t="str">
        <f t="shared" si="106"/>
        <v/>
      </c>
      <c r="ED32" s="324" t="str">
        <f t="shared" si="27"/>
        <v/>
      </c>
      <c r="EE32" s="313" t="str">
        <f t="shared" si="107"/>
        <v xml:space="preserve">      </v>
      </c>
      <c r="EF32" s="313" t="str">
        <f t="shared" si="108"/>
        <v xml:space="preserve">      </v>
      </c>
      <c r="EG32" s="313" t="str">
        <f t="shared" si="109"/>
        <v xml:space="preserve">      </v>
      </c>
      <c r="EH32" s="313" t="str">
        <f t="shared" si="110"/>
        <v xml:space="preserve">      </v>
      </c>
      <c r="EI32" s="313" t="str">
        <f t="shared" si="111"/>
        <v/>
      </c>
      <c r="EJ32" s="326" t="str">
        <f t="shared" si="112"/>
        <v/>
      </c>
      <c r="EK32" s="327" t="str">
        <f t="shared" si="113"/>
        <v/>
      </c>
      <c r="EL32" s="328" t="str">
        <f t="shared" si="114"/>
        <v/>
      </c>
      <c r="EM32" s="329" t="str">
        <f t="shared" si="115"/>
        <v/>
      </c>
      <c r="EN32" s="330" t="str">
        <f t="shared" si="28"/>
        <v/>
      </c>
      <c r="EO32" s="20" t="str">
        <f t="shared" si="116"/>
        <v/>
      </c>
    </row>
    <row r="33" spans="1:146" s="132" customFormat="1" ht="15.65" customHeight="1">
      <c r="A33" s="315">
        <v>28</v>
      </c>
      <c r="B33" s="316">
        <f>IF('Marks Entry'!B34="","",'Marks Entry'!B34)</f>
        <v>928</v>
      </c>
      <c r="C33" s="317" t="str">
        <f>IF('Marks Entry'!C34="","",'Marks Entry'!C34)</f>
        <v/>
      </c>
      <c r="D33" s="318" t="str">
        <f>IF('Marks Entry'!D34="","",'Marks Entry'!D34)</f>
        <v/>
      </c>
      <c r="E33" s="319" t="str">
        <f>IF('Marks Entry'!E34="","",'Marks Entry'!E34)</f>
        <v/>
      </c>
      <c r="F33" s="319" t="str">
        <f>IF('Marks Entry'!F34="","",'Marks Entry'!F34)</f>
        <v/>
      </c>
      <c r="G33" s="319" t="str">
        <f>IF('Marks Entry'!G34="","",'Marks Entry'!G34)</f>
        <v/>
      </c>
      <c r="H33" s="302" t="str">
        <f>IF('Marks Entry'!H34="","",'Marks Entry'!H34)</f>
        <v/>
      </c>
      <c r="I33" s="302" t="str">
        <f>IF('Marks Entry'!I34="","",'Marks Entry'!I34)</f>
        <v/>
      </c>
      <c r="J33" s="302" t="str">
        <f>IF('Marks Entry'!J34="","",'Marks Entry'!J34)</f>
        <v/>
      </c>
      <c r="K33" s="302" t="str">
        <f>IF('Marks Entry'!K34="","",'Marks Entry'!K34)</f>
        <v/>
      </c>
      <c r="L33" s="302" t="str">
        <f>IF('Marks Entry'!L34="","",'Marks Entry'!L34)</f>
        <v/>
      </c>
      <c r="M33" s="303" t="str">
        <f t="shared" si="29"/>
        <v/>
      </c>
      <c r="N33" s="320" t="str">
        <f t="shared" si="30"/>
        <v/>
      </c>
      <c r="O33" s="302" t="str">
        <f>IF('Marks Entry'!M34="","",'Marks Entry'!M34)</f>
        <v/>
      </c>
      <c r="P33" s="320" t="str">
        <f t="shared" si="31"/>
        <v/>
      </c>
      <c r="Q33" s="317" t="str">
        <f>IF('Marks Entry'!N34="","",'Marks Entry'!N34)</f>
        <v/>
      </c>
      <c r="R33" s="321" t="str">
        <f t="shared" si="32"/>
        <v/>
      </c>
      <c r="S33" s="307">
        <f t="shared" si="33"/>
        <v>0</v>
      </c>
      <c r="T33" s="307">
        <f t="shared" si="2"/>
        <v>0</v>
      </c>
      <c r="U33" s="308" t="str">
        <f t="shared" si="34"/>
        <v/>
      </c>
      <c r="V33" s="307" t="str">
        <f t="shared" si="35"/>
        <v/>
      </c>
      <c r="W33" s="307" t="str">
        <f t="shared" si="36"/>
        <v/>
      </c>
      <c r="X33" s="307" t="str">
        <f t="shared" si="37"/>
        <v/>
      </c>
      <c r="Y33" s="302" t="str">
        <f>IF('Marks Entry'!O34="","",'Marks Entry'!O34)</f>
        <v/>
      </c>
      <c r="Z33" s="302" t="str">
        <f>IF('Marks Entry'!P34="","",'Marks Entry'!P34)</f>
        <v/>
      </c>
      <c r="AA33" s="302" t="str">
        <f>IF('Marks Entry'!Q34="","",'Marks Entry'!Q34)</f>
        <v/>
      </c>
      <c r="AB33" s="303" t="str">
        <f t="shared" si="38"/>
        <v/>
      </c>
      <c r="AC33" s="320" t="str">
        <f t="shared" si="39"/>
        <v/>
      </c>
      <c r="AD33" s="302" t="str">
        <f>IF('Marks Entry'!R34="","",'Marks Entry'!R34)</f>
        <v/>
      </c>
      <c r="AE33" s="320" t="str">
        <f t="shared" si="40"/>
        <v/>
      </c>
      <c r="AF33" s="317" t="str">
        <f>IF('Marks Entry'!S34="","",'Marks Entry'!S34)</f>
        <v/>
      </c>
      <c r="AG33" s="321" t="str">
        <f t="shared" si="41"/>
        <v/>
      </c>
      <c r="AH33" s="307">
        <f t="shared" si="42"/>
        <v>0</v>
      </c>
      <c r="AI33" s="307">
        <f t="shared" si="6"/>
        <v>0</v>
      </c>
      <c r="AJ33" s="308" t="str">
        <f t="shared" si="43"/>
        <v/>
      </c>
      <c r="AK33" s="307" t="str">
        <f t="shared" si="44"/>
        <v/>
      </c>
      <c r="AL33" s="307" t="str">
        <f t="shared" si="45"/>
        <v/>
      </c>
      <c r="AM33" s="307" t="str">
        <f t="shared" si="46"/>
        <v/>
      </c>
      <c r="AN33" s="302" t="str">
        <f>IF('Marks Entry'!T34="","",'Marks Entry'!T34)</f>
        <v/>
      </c>
      <c r="AO33" s="302" t="str">
        <f>IF('Marks Entry'!U34="","",'Marks Entry'!U34)</f>
        <v/>
      </c>
      <c r="AP33" s="302" t="str">
        <f>IF('Marks Entry'!V34="","",'Marks Entry'!V34)</f>
        <v/>
      </c>
      <c r="AQ33" s="303" t="str">
        <f t="shared" si="47"/>
        <v/>
      </c>
      <c r="AR33" s="320" t="str">
        <f t="shared" si="48"/>
        <v/>
      </c>
      <c r="AS33" s="302" t="str">
        <f>IF('Marks Entry'!W34="","",'Marks Entry'!W34)</f>
        <v/>
      </c>
      <c r="AT33" s="320" t="str">
        <f t="shared" si="49"/>
        <v/>
      </c>
      <c r="AU33" s="317" t="str">
        <f>IF('Marks Entry'!X34="","",'Marks Entry'!X34)</f>
        <v/>
      </c>
      <c r="AV33" s="321" t="str">
        <f t="shared" si="50"/>
        <v/>
      </c>
      <c r="AW33" s="307">
        <f t="shared" si="51"/>
        <v>0</v>
      </c>
      <c r="AX33" s="307">
        <f t="shared" si="10"/>
        <v>0</v>
      </c>
      <c r="AY33" s="308" t="str">
        <f t="shared" si="52"/>
        <v/>
      </c>
      <c r="AZ33" s="307" t="str">
        <f t="shared" si="53"/>
        <v/>
      </c>
      <c r="BA33" s="307" t="str">
        <f t="shared" si="54"/>
        <v/>
      </c>
      <c r="BB33" s="307" t="str">
        <f t="shared" si="55"/>
        <v/>
      </c>
      <c r="BC33" s="302" t="str">
        <f>IF('Marks Entry'!Y34="","",'Marks Entry'!Y34)</f>
        <v/>
      </c>
      <c r="BD33" s="302" t="str">
        <f>IF('Marks Entry'!Z34="","",'Marks Entry'!Z34)</f>
        <v/>
      </c>
      <c r="BE33" s="302" t="str">
        <f>IF('Marks Entry'!AA34="","",'Marks Entry'!AA34)</f>
        <v/>
      </c>
      <c r="BF33" s="303" t="str">
        <f t="shared" si="56"/>
        <v/>
      </c>
      <c r="BG33" s="320" t="str">
        <f t="shared" si="57"/>
        <v/>
      </c>
      <c r="BH33" s="302" t="str">
        <f>IF('Marks Entry'!AB34="","",'Marks Entry'!AB34)</f>
        <v/>
      </c>
      <c r="BI33" s="320" t="str">
        <f t="shared" si="58"/>
        <v/>
      </c>
      <c r="BJ33" s="317" t="str">
        <f>IF('Marks Entry'!AC34="","",'Marks Entry'!AC34)</f>
        <v/>
      </c>
      <c r="BK33" s="321" t="str">
        <f t="shared" si="59"/>
        <v/>
      </c>
      <c r="BL33" s="307">
        <f t="shared" si="60"/>
        <v>0</v>
      </c>
      <c r="BM33" s="307">
        <f t="shared" si="13"/>
        <v>0</v>
      </c>
      <c r="BN33" s="308" t="str">
        <f t="shared" si="61"/>
        <v/>
      </c>
      <c r="BO33" s="307" t="str">
        <f t="shared" si="62"/>
        <v/>
      </c>
      <c r="BP33" s="307" t="str">
        <f t="shared" si="63"/>
        <v/>
      </c>
      <c r="BQ33" s="307" t="str">
        <f t="shared" si="64"/>
        <v/>
      </c>
      <c r="BR33" s="302" t="str">
        <f>IF('Marks Entry'!AD34="","",'Marks Entry'!AD34)</f>
        <v/>
      </c>
      <c r="BS33" s="302" t="str">
        <f>IF('Marks Entry'!AE34="","",'Marks Entry'!AE34)</f>
        <v/>
      </c>
      <c r="BT33" s="302" t="str">
        <f>IF('Marks Entry'!AF34="","",'Marks Entry'!AF34)</f>
        <v/>
      </c>
      <c r="BU33" s="303" t="str">
        <f t="shared" si="65"/>
        <v/>
      </c>
      <c r="BV33" s="320" t="str">
        <f t="shared" si="66"/>
        <v/>
      </c>
      <c r="BW33" s="302" t="str">
        <f>IF('Marks Entry'!AG34="","",'Marks Entry'!AG34)</f>
        <v/>
      </c>
      <c r="BX33" s="320" t="str">
        <f t="shared" si="67"/>
        <v/>
      </c>
      <c r="BY33" s="317" t="str">
        <f>IF('Marks Entry'!AH34="","",'Marks Entry'!AH34)</f>
        <v/>
      </c>
      <c r="BZ33" s="321" t="str">
        <f t="shared" si="68"/>
        <v/>
      </c>
      <c r="CA33" s="307">
        <f t="shared" si="69"/>
        <v>0</v>
      </c>
      <c r="CB33" s="307">
        <f t="shared" si="16"/>
        <v>0</v>
      </c>
      <c r="CC33" s="308" t="str">
        <f t="shared" si="70"/>
        <v/>
      </c>
      <c r="CD33" s="307" t="str">
        <f t="shared" si="71"/>
        <v/>
      </c>
      <c r="CE33" s="307" t="str">
        <f t="shared" si="72"/>
        <v/>
      </c>
      <c r="CF33" s="307" t="str">
        <f t="shared" si="73"/>
        <v/>
      </c>
      <c r="CG33" s="302" t="str">
        <f>IF('Marks Entry'!AI34="","",'Marks Entry'!AI34)</f>
        <v/>
      </c>
      <c r="CH33" s="302" t="str">
        <f>IF('Marks Entry'!AJ34="","",'Marks Entry'!AJ34)</f>
        <v/>
      </c>
      <c r="CI33" s="302" t="str">
        <f>IF('Marks Entry'!AK34="","",'Marks Entry'!AK34)</f>
        <v/>
      </c>
      <c r="CJ33" s="303" t="str">
        <f t="shared" si="74"/>
        <v/>
      </c>
      <c r="CK33" s="320" t="str">
        <f t="shared" si="75"/>
        <v/>
      </c>
      <c r="CL33" s="302" t="str">
        <f>IF('Marks Entry'!AL34="","",'Marks Entry'!AL34)</f>
        <v/>
      </c>
      <c r="CM33" s="320" t="str">
        <f t="shared" si="76"/>
        <v/>
      </c>
      <c r="CN33" s="317" t="str">
        <f>IF('Marks Entry'!AM34="","",'Marks Entry'!AM34)</f>
        <v/>
      </c>
      <c r="CO33" s="321" t="str">
        <f t="shared" si="77"/>
        <v/>
      </c>
      <c r="CP33" s="307">
        <f t="shared" si="78"/>
        <v>0</v>
      </c>
      <c r="CQ33" s="307">
        <f t="shared" si="19"/>
        <v>0</v>
      </c>
      <c r="CR33" s="308" t="str">
        <f t="shared" si="79"/>
        <v/>
      </c>
      <c r="CS33" s="307" t="str">
        <f t="shared" si="80"/>
        <v/>
      </c>
      <c r="CT33" s="307" t="str">
        <f t="shared" si="81"/>
        <v/>
      </c>
      <c r="CU33" s="307" t="str">
        <f t="shared" si="82"/>
        <v/>
      </c>
      <c r="CV33" s="307">
        <f t="shared" si="21"/>
        <v>0</v>
      </c>
      <c r="CW33" s="322" t="str">
        <f t="shared" si="83"/>
        <v/>
      </c>
      <c r="CX33" s="322" t="str">
        <f t="shared" si="84"/>
        <v/>
      </c>
      <c r="CY33" s="322" t="str">
        <f t="shared" si="85"/>
        <v/>
      </c>
      <c r="CZ33" s="322" t="str">
        <f t="shared" si="86"/>
        <v/>
      </c>
      <c r="DA33" s="322" t="str">
        <f t="shared" si="87"/>
        <v/>
      </c>
      <c r="DB33" s="322" t="str">
        <f t="shared" si="88"/>
        <v/>
      </c>
      <c r="DC33" s="310">
        <f t="shared" si="117"/>
        <v>0</v>
      </c>
      <c r="DD33" s="310">
        <f t="shared" si="118"/>
        <v>0</v>
      </c>
      <c r="DE33" s="310">
        <f t="shared" si="119"/>
        <v>0</v>
      </c>
      <c r="DF33" s="310">
        <f t="shared" si="120"/>
        <v>0</v>
      </c>
      <c r="DG33" s="310">
        <f t="shared" si="121"/>
        <v>0</v>
      </c>
      <c r="DH33" s="323" t="str">
        <f t="shared" si="89"/>
        <v/>
      </c>
      <c r="DI33" s="20" t="str">
        <f>IF('Marks Entry'!AN34="","",'Marks Entry'!AN34)</f>
        <v/>
      </c>
      <c r="DJ33" s="20" t="str">
        <f>IF('Marks Entry'!AO34="","",'Marks Entry'!AO34)</f>
        <v/>
      </c>
      <c r="DK33" s="20" t="str">
        <f>IF('Marks Entry'!AP34="","",'Marks Entry'!AP34)</f>
        <v/>
      </c>
      <c r="DL33" s="20" t="str">
        <f>IF('Marks Entry'!AQ34="","",'Marks Entry'!AQ34)</f>
        <v/>
      </c>
      <c r="DM33" s="302" t="str">
        <f t="shared" si="90"/>
        <v/>
      </c>
      <c r="DN33" s="302" t="str">
        <f t="shared" si="91"/>
        <v/>
      </c>
      <c r="DO33" s="324" t="str">
        <f t="shared" si="92"/>
        <v/>
      </c>
      <c r="DP33" s="302" t="str">
        <f t="shared" si="93"/>
        <v/>
      </c>
      <c r="DQ33" s="325" t="str">
        <f t="shared" si="94"/>
        <v/>
      </c>
      <c r="DR33" s="324" t="str">
        <f t="shared" si="95"/>
        <v/>
      </c>
      <c r="DS33" s="302" t="str">
        <f t="shared" si="96"/>
        <v/>
      </c>
      <c r="DT33" s="325" t="str">
        <f t="shared" si="97"/>
        <v/>
      </c>
      <c r="DU33" s="324" t="str">
        <f t="shared" si="98"/>
        <v/>
      </c>
      <c r="DV33" s="302" t="str">
        <f t="shared" si="99"/>
        <v/>
      </c>
      <c r="DW33" s="325" t="str">
        <f t="shared" si="100"/>
        <v/>
      </c>
      <c r="DX33" s="324" t="str">
        <f t="shared" si="101"/>
        <v/>
      </c>
      <c r="DY33" s="302" t="str">
        <f t="shared" si="102"/>
        <v/>
      </c>
      <c r="DZ33" s="325" t="str">
        <f t="shared" si="103"/>
        <v/>
      </c>
      <c r="EA33" s="324" t="str">
        <f t="shared" si="104"/>
        <v/>
      </c>
      <c r="EB33" s="302" t="str">
        <f t="shared" si="105"/>
        <v/>
      </c>
      <c r="EC33" s="325" t="str">
        <f t="shared" si="106"/>
        <v/>
      </c>
      <c r="ED33" s="324" t="str">
        <f t="shared" si="27"/>
        <v/>
      </c>
      <c r="EE33" s="313" t="str">
        <f t="shared" si="107"/>
        <v xml:space="preserve">      </v>
      </c>
      <c r="EF33" s="313" t="str">
        <f t="shared" si="108"/>
        <v xml:space="preserve">      </v>
      </c>
      <c r="EG33" s="313" t="str">
        <f t="shared" si="109"/>
        <v xml:space="preserve">      </v>
      </c>
      <c r="EH33" s="313" t="str">
        <f t="shared" si="110"/>
        <v xml:space="preserve">      </v>
      </c>
      <c r="EI33" s="313" t="str">
        <f t="shared" si="111"/>
        <v/>
      </c>
      <c r="EJ33" s="326" t="str">
        <f t="shared" si="112"/>
        <v/>
      </c>
      <c r="EK33" s="327" t="str">
        <f t="shared" si="113"/>
        <v/>
      </c>
      <c r="EL33" s="328" t="str">
        <f t="shared" si="114"/>
        <v/>
      </c>
      <c r="EM33" s="329" t="str">
        <f t="shared" si="115"/>
        <v/>
      </c>
      <c r="EN33" s="330" t="str">
        <f t="shared" si="28"/>
        <v/>
      </c>
      <c r="EO33" s="20" t="str">
        <f t="shared" si="116"/>
        <v/>
      </c>
    </row>
    <row r="34" spans="1:146" s="132" customFormat="1" ht="15.65" customHeight="1">
      <c r="A34" s="315">
        <v>29</v>
      </c>
      <c r="B34" s="316">
        <f>IF('Marks Entry'!B35="","",'Marks Entry'!B35)</f>
        <v>929</v>
      </c>
      <c r="C34" s="317" t="str">
        <f>IF('Marks Entry'!C35="","",'Marks Entry'!C35)</f>
        <v/>
      </c>
      <c r="D34" s="318" t="str">
        <f>IF('Marks Entry'!D35="","",'Marks Entry'!D35)</f>
        <v/>
      </c>
      <c r="E34" s="319" t="str">
        <f>IF('Marks Entry'!E35="","",'Marks Entry'!E35)</f>
        <v/>
      </c>
      <c r="F34" s="319" t="str">
        <f>IF('Marks Entry'!F35="","",'Marks Entry'!F35)</f>
        <v/>
      </c>
      <c r="G34" s="319" t="str">
        <f>IF('Marks Entry'!G35="","",'Marks Entry'!G35)</f>
        <v/>
      </c>
      <c r="H34" s="302" t="str">
        <f>IF('Marks Entry'!H35="","",'Marks Entry'!H35)</f>
        <v/>
      </c>
      <c r="I34" s="302" t="str">
        <f>IF('Marks Entry'!I35="","",'Marks Entry'!I35)</f>
        <v/>
      </c>
      <c r="J34" s="302" t="str">
        <f>IF('Marks Entry'!J35="","",'Marks Entry'!J35)</f>
        <v/>
      </c>
      <c r="K34" s="302" t="str">
        <f>IF('Marks Entry'!K35="","",'Marks Entry'!K35)</f>
        <v/>
      </c>
      <c r="L34" s="302" t="str">
        <f>IF('Marks Entry'!L35="","",'Marks Entry'!L35)</f>
        <v/>
      </c>
      <c r="M34" s="303" t="str">
        <f t="shared" si="29"/>
        <v/>
      </c>
      <c r="N34" s="320" t="str">
        <f t="shared" si="30"/>
        <v/>
      </c>
      <c r="O34" s="302" t="str">
        <f>IF('Marks Entry'!M35="","",'Marks Entry'!M35)</f>
        <v/>
      </c>
      <c r="P34" s="320" t="str">
        <f t="shared" si="31"/>
        <v/>
      </c>
      <c r="Q34" s="317" t="str">
        <f>IF('Marks Entry'!N35="","",'Marks Entry'!N35)</f>
        <v/>
      </c>
      <c r="R34" s="321" t="str">
        <f t="shared" si="32"/>
        <v/>
      </c>
      <c r="S34" s="307">
        <f t="shared" si="33"/>
        <v>0</v>
      </c>
      <c r="T34" s="307">
        <f t="shared" si="2"/>
        <v>0</v>
      </c>
      <c r="U34" s="308" t="str">
        <f t="shared" si="34"/>
        <v/>
      </c>
      <c r="V34" s="307" t="str">
        <f t="shared" si="35"/>
        <v/>
      </c>
      <c r="W34" s="307" t="str">
        <f t="shared" si="36"/>
        <v/>
      </c>
      <c r="X34" s="307" t="str">
        <f t="shared" si="37"/>
        <v/>
      </c>
      <c r="Y34" s="302" t="str">
        <f>IF('Marks Entry'!O35="","",'Marks Entry'!O35)</f>
        <v/>
      </c>
      <c r="Z34" s="302" t="str">
        <f>IF('Marks Entry'!P35="","",'Marks Entry'!P35)</f>
        <v/>
      </c>
      <c r="AA34" s="302" t="str">
        <f>IF('Marks Entry'!Q35="","",'Marks Entry'!Q35)</f>
        <v/>
      </c>
      <c r="AB34" s="303" t="str">
        <f t="shared" si="38"/>
        <v/>
      </c>
      <c r="AC34" s="320" t="str">
        <f t="shared" si="39"/>
        <v/>
      </c>
      <c r="AD34" s="302" t="str">
        <f>IF('Marks Entry'!R35="","",'Marks Entry'!R35)</f>
        <v/>
      </c>
      <c r="AE34" s="320" t="str">
        <f t="shared" si="40"/>
        <v/>
      </c>
      <c r="AF34" s="317" t="str">
        <f>IF('Marks Entry'!S35="","",'Marks Entry'!S35)</f>
        <v/>
      </c>
      <c r="AG34" s="321" t="str">
        <f t="shared" si="41"/>
        <v/>
      </c>
      <c r="AH34" s="307">
        <f t="shared" si="42"/>
        <v>0</v>
      </c>
      <c r="AI34" s="307">
        <f t="shared" si="6"/>
        <v>0</v>
      </c>
      <c r="AJ34" s="308" t="str">
        <f t="shared" si="43"/>
        <v/>
      </c>
      <c r="AK34" s="307" t="str">
        <f t="shared" si="44"/>
        <v/>
      </c>
      <c r="AL34" s="307" t="str">
        <f t="shared" si="45"/>
        <v/>
      </c>
      <c r="AM34" s="307" t="str">
        <f t="shared" si="46"/>
        <v/>
      </c>
      <c r="AN34" s="302" t="str">
        <f>IF('Marks Entry'!T35="","",'Marks Entry'!T35)</f>
        <v/>
      </c>
      <c r="AO34" s="302" t="str">
        <f>IF('Marks Entry'!U35="","",'Marks Entry'!U35)</f>
        <v/>
      </c>
      <c r="AP34" s="302" t="str">
        <f>IF('Marks Entry'!V35="","",'Marks Entry'!V35)</f>
        <v/>
      </c>
      <c r="AQ34" s="303" t="str">
        <f t="shared" si="47"/>
        <v/>
      </c>
      <c r="AR34" s="320" t="str">
        <f t="shared" si="48"/>
        <v/>
      </c>
      <c r="AS34" s="302" t="str">
        <f>IF('Marks Entry'!W35="","",'Marks Entry'!W35)</f>
        <v/>
      </c>
      <c r="AT34" s="320" t="str">
        <f t="shared" si="49"/>
        <v/>
      </c>
      <c r="AU34" s="317" t="str">
        <f>IF('Marks Entry'!X35="","",'Marks Entry'!X35)</f>
        <v/>
      </c>
      <c r="AV34" s="321" t="str">
        <f t="shared" si="50"/>
        <v/>
      </c>
      <c r="AW34" s="307">
        <f t="shared" si="51"/>
        <v>0</v>
      </c>
      <c r="AX34" s="307">
        <f t="shared" si="10"/>
        <v>0</v>
      </c>
      <c r="AY34" s="308" t="str">
        <f t="shared" si="52"/>
        <v/>
      </c>
      <c r="AZ34" s="307" t="str">
        <f t="shared" si="53"/>
        <v/>
      </c>
      <c r="BA34" s="307" t="str">
        <f t="shared" si="54"/>
        <v/>
      </c>
      <c r="BB34" s="307" t="str">
        <f t="shared" si="55"/>
        <v/>
      </c>
      <c r="BC34" s="302" t="str">
        <f>IF('Marks Entry'!Y35="","",'Marks Entry'!Y35)</f>
        <v/>
      </c>
      <c r="BD34" s="302" t="str">
        <f>IF('Marks Entry'!Z35="","",'Marks Entry'!Z35)</f>
        <v/>
      </c>
      <c r="BE34" s="302" t="str">
        <f>IF('Marks Entry'!AA35="","",'Marks Entry'!AA35)</f>
        <v/>
      </c>
      <c r="BF34" s="303" t="str">
        <f t="shared" si="56"/>
        <v/>
      </c>
      <c r="BG34" s="320" t="str">
        <f t="shared" si="57"/>
        <v/>
      </c>
      <c r="BH34" s="302" t="str">
        <f>IF('Marks Entry'!AB35="","",'Marks Entry'!AB35)</f>
        <v/>
      </c>
      <c r="BI34" s="320" t="str">
        <f t="shared" si="58"/>
        <v/>
      </c>
      <c r="BJ34" s="317" t="str">
        <f>IF('Marks Entry'!AC35="","",'Marks Entry'!AC35)</f>
        <v/>
      </c>
      <c r="BK34" s="321" t="str">
        <f t="shared" si="59"/>
        <v/>
      </c>
      <c r="BL34" s="307">
        <f t="shared" si="60"/>
        <v>0</v>
      </c>
      <c r="BM34" s="307">
        <f t="shared" si="13"/>
        <v>0</v>
      </c>
      <c r="BN34" s="308" t="str">
        <f t="shared" si="61"/>
        <v/>
      </c>
      <c r="BO34" s="307" t="str">
        <f t="shared" si="62"/>
        <v/>
      </c>
      <c r="BP34" s="307" t="str">
        <f t="shared" si="63"/>
        <v/>
      </c>
      <c r="BQ34" s="307" t="str">
        <f t="shared" si="64"/>
        <v/>
      </c>
      <c r="BR34" s="302" t="str">
        <f>IF('Marks Entry'!AD35="","",'Marks Entry'!AD35)</f>
        <v/>
      </c>
      <c r="BS34" s="302" t="str">
        <f>IF('Marks Entry'!AE35="","",'Marks Entry'!AE35)</f>
        <v/>
      </c>
      <c r="BT34" s="302" t="str">
        <f>IF('Marks Entry'!AF35="","",'Marks Entry'!AF35)</f>
        <v/>
      </c>
      <c r="BU34" s="303" t="str">
        <f t="shared" si="65"/>
        <v/>
      </c>
      <c r="BV34" s="320" t="str">
        <f t="shared" si="66"/>
        <v/>
      </c>
      <c r="BW34" s="302" t="str">
        <f>IF('Marks Entry'!AG35="","",'Marks Entry'!AG35)</f>
        <v/>
      </c>
      <c r="BX34" s="320" t="str">
        <f t="shared" si="67"/>
        <v/>
      </c>
      <c r="BY34" s="317" t="str">
        <f>IF('Marks Entry'!AH35="","",'Marks Entry'!AH35)</f>
        <v/>
      </c>
      <c r="BZ34" s="321" t="str">
        <f t="shared" si="68"/>
        <v/>
      </c>
      <c r="CA34" s="307">
        <f t="shared" si="69"/>
        <v>0</v>
      </c>
      <c r="CB34" s="307">
        <f t="shared" si="16"/>
        <v>0</v>
      </c>
      <c r="CC34" s="308" t="str">
        <f t="shared" si="70"/>
        <v/>
      </c>
      <c r="CD34" s="307" t="str">
        <f t="shared" si="71"/>
        <v/>
      </c>
      <c r="CE34" s="307" t="str">
        <f t="shared" si="72"/>
        <v/>
      </c>
      <c r="CF34" s="307" t="str">
        <f t="shared" si="73"/>
        <v/>
      </c>
      <c r="CG34" s="302" t="str">
        <f>IF('Marks Entry'!AI35="","",'Marks Entry'!AI35)</f>
        <v/>
      </c>
      <c r="CH34" s="302" t="str">
        <f>IF('Marks Entry'!AJ35="","",'Marks Entry'!AJ35)</f>
        <v/>
      </c>
      <c r="CI34" s="302" t="str">
        <f>IF('Marks Entry'!AK35="","",'Marks Entry'!AK35)</f>
        <v/>
      </c>
      <c r="CJ34" s="303" t="str">
        <f t="shared" si="74"/>
        <v/>
      </c>
      <c r="CK34" s="320" t="str">
        <f t="shared" si="75"/>
        <v/>
      </c>
      <c r="CL34" s="302" t="str">
        <f>IF('Marks Entry'!AL35="","",'Marks Entry'!AL35)</f>
        <v/>
      </c>
      <c r="CM34" s="320" t="str">
        <f t="shared" si="76"/>
        <v/>
      </c>
      <c r="CN34" s="317" t="str">
        <f>IF('Marks Entry'!AM35="","",'Marks Entry'!AM35)</f>
        <v/>
      </c>
      <c r="CO34" s="321" t="str">
        <f t="shared" si="77"/>
        <v/>
      </c>
      <c r="CP34" s="307">
        <f t="shared" si="78"/>
        <v>0</v>
      </c>
      <c r="CQ34" s="307">
        <f t="shared" si="19"/>
        <v>0</v>
      </c>
      <c r="CR34" s="308" t="str">
        <f t="shared" si="79"/>
        <v/>
      </c>
      <c r="CS34" s="307" t="str">
        <f t="shared" si="80"/>
        <v/>
      </c>
      <c r="CT34" s="307" t="str">
        <f t="shared" si="81"/>
        <v/>
      </c>
      <c r="CU34" s="307" t="str">
        <f t="shared" si="82"/>
        <v/>
      </c>
      <c r="CV34" s="307">
        <f t="shared" si="21"/>
        <v>0</v>
      </c>
      <c r="CW34" s="322" t="str">
        <f t="shared" si="83"/>
        <v/>
      </c>
      <c r="CX34" s="322" t="str">
        <f t="shared" si="84"/>
        <v/>
      </c>
      <c r="CY34" s="322" t="str">
        <f t="shared" si="85"/>
        <v/>
      </c>
      <c r="CZ34" s="322" t="str">
        <f t="shared" si="86"/>
        <v/>
      </c>
      <c r="DA34" s="322" t="str">
        <f t="shared" si="87"/>
        <v/>
      </c>
      <c r="DB34" s="322" t="str">
        <f t="shared" si="88"/>
        <v/>
      </c>
      <c r="DC34" s="310">
        <f t="shared" si="117"/>
        <v>0</v>
      </c>
      <c r="DD34" s="310">
        <f t="shared" si="118"/>
        <v>0</v>
      </c>
      <c r="DE34" s="310">
        <f t="shared" si="119"/>
        <v>0</v>
      </c>
      <c r="DF34" s="310">
        <f t="shared" si="120"/>
        <v>0</v>
      </c>
      <c r="DG34" s="310">
        <f t="shared" si="121"/>
        <v>0</v>
      </c>
      <c r="DH34" s="323" t="str">
        <f t="shared" si="89"/>
        <v/>
      </c>
      <c r="DI34" s="20" t="str">
        <f>IF('Marks Entry'!AN35="","",'Marks Entry'!AN35)</f>
        <v/>
      </c>
      <c r="DJ34" s="20" t="str">
        <f>IF('Marks Entry'!AO35="","",'Marks Entry'!AO35)</f>
        <v/>
      </c>
      <c r="DK34" s="20" t="str">
        <f>IF('Marks Entry'!AP35="","",'Marks Entry'!AP35)</f>
        <v/>
      </c>
      <c r="DL34" s="20" t="str">
        <f>IF('Marks Entry'!AQ35="","",'Marks Entry'!AQ35)</f>
        <v/>
      </c>
      <c r="DM34" s="302" t="str">
        <f t="shared" si="90"/>
        <v/>
      </c>
      <c r="DN34" s="302" t="str">
        <f t="shared" si="91"/>
        <v/>
      </c>
      <c r="DO34" s="324" t="str">
        <f t="shared" si="92"/>
        <v/>
      </c>
      <c r="DP34" s="302" t="str">
        <f t="shared" si="93"/>
        <v/>
      </c>
      <c r="DQ34" s="325" t="str">
        <f t="shared" si="94"/>
        <v/>
      </c>
      <c r="DR34" s="324" t="str">
        <f t="shared" si="95"/>
        <v/>
      </c>
      <c r="DS34" s="302" t="str">
        <f t="shared" si="96"/>
        <v/>
      </c>
      <c r="DT34" s="325" t="str">
        <f t="shared" si="97"/>
        <v/>
      </c>
      <c r="DU34" s="324" t="str">
        <f t="shared" si="98"/>
        <v/>
      </c>
      <c r="DV34" s="302" t="str">
        <f t="shared" si="99"/>
        <v/>
      </c>
      <c r="DW34" s="325" t="str">
        <f t="shared" si="100"/>
        <v/>
      </c>
      <c r="DX34" s="324" t="str">
        <f t="shared" si="101"/>
        <v/>
      </c>
      <c r="DY34" s="302" t="str">
        <f t="shared" si="102"/>
        <v/>
      </c>
      <c r="DZ34" s="325" t="str">
        <f t="shared" si="103"/>
        <v/>
      </c>
      <c r="EA34" s="324" t="str">
        <f t="shared" si="104"/>
        <v/>
      </c>
      <c r="EB34" s="302" t="str">
        <f t="shared" si="105"/>
        <v/>
      </c>
      <c r="EC34" s="325" t="str">
        <f t="shared" si="106"/>
        <v/>
      </c>
      <c r="ED34" s="324" t="str">
        <f t="shared" si="27"/>
        <v/>
      </c>
      <c r="EE34" s="313" t="str">
        <f t="shared" si="107"/>
        <v xml:space="preserve">      </v>
      </c>
      <c r="EF34" s="313" t="str">
        <f t="shared" si="108"/>
        <v xml:space="preserve">      </v>
      </c>
      <c r="EG34" s="313" t="str">
        <f t="shared" si="109"/>
        <v xml:space="preserve">      </v>
      </c>
      <c r="EH34" s="313" t="str">
        <f t="shared" si="110"/>
        <v xml:space="preserve">      </v>
      </c>
      <c r="EI34" s="313" t="str">
        <f t="shared" si="111"/>
        <v/>
      </c>
      <c r="EJ34" s="326" t="str">
        <f t="shared" si="112"/>
        <v/>
      </c>
      <c r="EK34" s="327" t="str">
        <f t="shared" si="113"/>
        <v/>
      </c>
      <c r="EL34" s="328" t="str">
        <f t="shared" si="114"/>
        <v/>
      </c>
      <c r="EM34" s="329" t="str">
        <f t="shared" si="115"/>
        <v/>
      </c>
      <c r="EN34" s="330" t="str">
        <f t="shared" si="28"/>
        <v/>
      </c>
      <c r="EO34" s="20" t="str">
        <f t="shared" si="116"/>
        <v/>
      </c>
    </row>
    <row r="35" spans="1:146" s="132" customFormat="1" ht="15.65" customHeight="1">
      <c r="A35" s="315">
        <v>30</v>
      </c>
      <c r="B35" s="316">
        <f>IF('Marks Entry'!B36="","",'Marks Entry'!B36)</f>
        <v>930</v>
      </c>
      <c r="C35" s="317" t="str">
        <f>IF('Marks Entry'!C36="","",'Marks Entry'!C36)</f>
        <v/>
      </c>
      <c r="D35" s="318" t="str">
        <f>IF('Marks Entry'!D36="","",'Marks Entry'!D36)</f>
        <v/>
      </c>
      <c r="E35" s="319" t="str">
        <f>IF('Marks Entry'!E36="","",'Marks Entry'!E36)</f>
        <v/>
      </c>
      <c r="F35" s="319" t="str">
        <f>IF('Marks Entry'!F36="","",'Marks Entry'!F36)</f>
        <v/>
      </c>
      <c r="G35" s="319" t="str">
        <f>IF('Marks Entry'!G36="","",'Marks Entry'!G36)</f>
        <v/>
      </c>
      <c r="H35" s="302" t="str">
        <f>IF('Marks Entry'!H36="","",'Marks Entry'!H36)</f>
        <v/>
      </c>
      <c r="I35" s="302" t="str">
        <f>IF('Marks Entry'!I36="","",'Marks Entry'!I36)</f>
        <v/>
      </c>
      <c r="J35" s="302" t="str">
        <f>IF('Marks Entry'!J36="","",'Marks Entry'!J36)</f>
        <v/>
      </c>
      <c r="K35" s="302" t="str">
        <f>IF('Marks Entry'!K36="","",'Marks Entry'!K36)</f>
        <v/>
      </c>
      <c r="L35" s="302" t="str">
        <f>IF('Marks Entry'!L36="","",'Marks Entry'!L36)</f>
        <v/>
      </c>
      <c r="M35" s="303" t="str">
        <f t="shared" si="29"/>
        <v/>
      </c>
      <c r="N35" s="320" t="str">
        <f t="shared" si="30"/>
        <v/>
      </c>
      <c r="O35" s="302" t="str">
        <f>IF('Marks Entry'!M36="","",'Marks Entry'!M36)</f>
        <v/>
      </c>
      <c r="P35" s="320" t="str">
        <f t="shared" si="31"/>
        <v/>
      </c>
      <c r="Q35" s="317" t="str">
        <f>IF('Marks Entry'!N36="","",'Marks Entry'!N36)</f>
        <v/>
      </c>
      <c r="R35" s="321" t="str">
        <f t="shared" si="32"/>
        <v/>
      </c>
      <c r="S35" s="307">
        <f t="shared" si="33"/>
        <v>0</v>
      </c>
      <c r="T35" s="307">
        <f t="shared" si="2"/>
        <v>0</v>
      </c>
      <c r="U35" s="308" t="str">
        <f t="shared" si="34"/>
        <v/>
      </c>
      <c r="V35" s="307" t="str">
        <f t="shared" si="35"/>
        <v/>
      </c>
      <c r="W35" s="307" t="str">
        <f t="shared" si="36"/>
        <v/>
      </c>
      <c r="X35" s="307" t="str">
        <f t="shared" si="37"/>
        <v/>
      </c>
      <c r="Y35" s="302" t="str">
        <f>IF('Marks Entry'!O36="","",'Marks Entry'!O36)</f>
        <v/>
      </c>
      <c r="Z35" s="302" t="str">
        <f>IF('Marks Entry'!P36="","",'Marks Entry'!P36)</f>
        <v/>
      </c>
      <c r="AA35" s="302" t="str">
        <f>IF('Marks Entry'!Q36="","",'Marks Entry'!Q36)</f>
        <v/>
      </c>
      <c r="AB35" s="303" t="str">
        <f t="shared" si="38"/>
        <v/>
      </c>
      <c r="AC35" s="320" t="str">
        <f t="shared" si="39"/>
        <v/>
      </c>
      <c r="AD35" s="302" t="str">
        <f>IF('Marks Entry'!R36="","",'Marks Entry'!R36)</f>
        <v/>
      </c>
      <c r="AE35" s="320" t="str">
        <f t="shared" si="40"/>
        <v/>
      </c>
      <c r="AF35" s="317" t="str">
        <f>IF('Marks Entry'!S36="","",'Marks Entry'!S36)</f>
        <v/>
      </c>
      <c r="AG35" s="321" t="str">
        <f t="shared" si="41"/>
        <v/>
      </c>
      <c r="AH35" s="307">
        <f t="shared" si="42"/>
        <v>0</v>
      </c>
      <c r="AI35" s="307">
        <f t="shared" si="6"/>
        <v>0</v>
      </c>
      <c r="AJ35" s="308" t="str">
        <f t="shared" si="43"/>
        <v/>
      </c>
      <c r="AK35" s="307" t="str">
        <f t="shared" si="44"/>
        <v/>
      </c>
      <c r="AL35" s="307" t="str">
        <f t="shared" si="45"/>
        <v/>
      </c>
      <c r="AM35" s="307" t="str">
        <f t="shared" si="46"/>
        <v/>
      </c>
      <c r="AN35" s="302" t="str">
        <f>IF('Marks Entry'!T36="","",'Marks Entry'!T36)</f>
        <v/>
      </c>
      <c r="AO35" s="302" t="str">
        <f>IF('Marks Entry'!U36="","",'Marks Entry'!U36)</f>
        <v/>
      </c>
      <c r="AP35" s="302" t="str">
        <f>IF('Marks Entry'!V36="","",'Marks Entry'!V36)</f>
        <v/>
      </c>
      <c r="AQ35" s="303" t="str">
        <f t="shared" si="47"/>
        <v/>
      </c>
      <c r="AR35" s="320" t="str">
        <f t="shared" si="48"/>
        <v/>
      </c>
      <c r="AS35" s="302" t="str">
        <f>IF('Marks Entry'!W36="","",'Marks Entry'!W36)</f>
        <v/>
      </c>
      <c r="AT35" s="320" t="str">
        <f t="shared" si="49"/>
        <v/>
      </c>
      <c r="AU35" s="317" t="str">
        <f>IF('Marks Entry'!X36="","",'Marks Entry'!X36)</f>
        <v/>
      </c>
      <c r="AV35" s="321" t="str">
        <f t="shared" si="50"/>
        <v/>
      </c>
      <c r="AW35" s="307">
        <f t="shared" si="51"/>
        <v>0</v>
      </c>
      <c r="AX35" s="307">
        <f t="shared" si="10"/>
        <v>0</v>
      </c>
      <c r="AY35" s="308" t="str">
        <f t="shared" si="52"/>
        <v/>
      </c>
      <c r="AZ35" s="307" t="str">
        <f t="shared" si="53"/>
        <v/>
      </c>
      <c r="BA35" s="307" t="str">
        <f t="shared" si="54"/>
        <v/>
      </c>
      <c r="BB35" s="307" t="str">
        <f t="shared" si="55"/>
        <v/>
      </c>
      <c r="BC35" s="302" t="str">
        <f>IF('Marks Entry'!Y36="","",'Marks Entry'!Y36)</f>
        <v/>
      </c>
      <c r="BD35" s="302" t="str">
        <f>IF('Marks Entry'!Z36="","",'Marks Entry'!Z36)</f>
        <v/>
      </c>
      <c r="BE35" s="302" t="str">
        <f>IF('Marks Entry'!AA36="","",'Marks Entry'!AA36)</f>
        <v/>
      </c>
      <c r="BF35" s="303" t="str">
        <f t="shared" si="56"/>
        <v/>
      </c>
      <c r="BG35" s="320" t="str">
        <f t="shared" si="57"/>
        <v/>
      </c>
      <c r="BH35" s="302" t="str">
        <f>IF('Marks Entry'!AB36="","",'Marks Entry'!AB36)</f>
        <v/>
      </c>
      <c r="BI35" s="320" t="str">
        <f t="shared" si="58"/>
        <v/>
      </c>
      <c r="BJ35" s="317" t="str">
        <f>IF('Marks Entry'!AC36="","",'Marks Entry'!AC36)</f>
        <v/>
      </c>
      <c r="BK35" s="321" t="str">
        <f t="shared" si="59"/>
        <v/>
      </c>
      <c r="BL35" s="307">
        <f t="shared" si="60"/>
        <v>0</v>
      </c>
      <c r="BM35" s="307">
        <f t="shared" si="13"/>
        <v>0</v>
      </c>
      <c r="BN35" s="308" t="str">
        <f t="shared" si="61"/>
        <v/>
      </c>
      <c r="BO35" s="307" t="str">
        <f t="shared" si="62"/>
        <v/>
      </c>
      <c r="BP35" s="307" t="str">
        <f t="shared" si="63"/>
        <v/>
      </c>
      <c r="BQ35" s="307" t="str">
        <f t="shared" si="64"/>
        <v/>
      </c>
      <c r="BR35" s="302" t="str">
        <f>IF('Marks Entry'!AD36="","",'Marks Entry'!AD36)</f>
        <v/>
      </c>
      <c r="BS35" s="302" t="str">
        <f>IF('Marks Entry'!AE36="","",'Marks Entry'!AE36)</f>
        <v/>
      </c>
      <c r="BT35" s="302" t="str">
        <f>IF('Marks Entry'!AF36="","",'Marks Entry'!AF36)</f>
        <v/>
      </c>
      <c r="BU35" s="303" t="str">
        <f t="shared" si="65"/>
        <v/>
      </c>
      <c r="BV35" s="320" t="str">
        <f t="shared" si="66"/>
        <v/>
      </c>
      <c r="BW35" s="302" t="str">
        <f>IF('Marks Entry'!AG36="","",'Marks Entry'!AG36)</f>
        <v/>
      </c>
      <c r="BX35" s="320" t="str">
        <f t="shared" si="67"/>
        <v/>
      </c>
      <c r="BY35" s="317" t="str">
        <f>IF('Marks Entry'!AH36="","",'Marks Entry'!AH36)</f>
        <v/>
      </c>
      <c r="BZ35" s="321" t="str">
        <f t="shared" si="68"/>
        <v/>
      </c>
      <c r="CA35" s="307">
        <f t="shared" si="69"/>
        <v>0</v>
      </c>
      <c r="CB35" s="307">
        <f t="shared" si="16"/>
        <v>0</v>
      </c>
      <c r="CC35" s="308" t="str">
        <f t="shared" si="70"/>
        <v/>
      </c>
      <c r="CD35" s="307" t="str">
        <f t="shared" si="71"/>
        <v/>
      </c>
      <c r="CE35" s="307" t="str">
        <f t="shared" si="72"/>
        <v/>
      </c>
      <c r="CF35" s="307" t="str">
        <f t="shared" si="73"/>
        <v/>
      </c>
      <c r="CG35" s="302" t="str">
        <f>IF('Marks Entry'!AI36="","",'Marks Entry'!AI36)</f>
        <v/>
      </c>
      <c r="CH35" s="302" t="str">
        <f>IF('Marks Entry'!AJ36="","",'Marks Entry'!AJ36)</f>
        <v/>
      </c>
      <c r="CI35" s="302" t="str">
        <f>IF('Marks Entry'!AK36="","",'Marks Entry'!AK36)</f>
        <v/>
      </c>
      <c r="CJ35" s="303" t="str">
        <f t="shared" si="74"/>
        <v/>
      </c>
      <c r="CK35" s="320" t="str">
        <f t="shared" si="75"/>
        <v/>
      </c>
      <c r="CL35" s="302" t="str">
        <f>IF('Marks Entry'!AL36="","",'Marks Entry'!AL36)</f>
        <v/>
      </c>
      <c r="CM35" s="320" t="str">
        <f t="shared" si="76"/>
        <v/>
      </c>
      <c r="CN35" s="317" t="str">
        <f>IF('Marks Entry'!AM36="","",'Marks Entry'!AM36)</f>
        <v/>
      </c>
      <c r="CO35" s="321" t="str">
        <f t="shared" si="77"/>
        <v/>
      </c>
      <c r="CP35" s="307">
        <f t="shared" si="78"/>
        <v>0</v>
      </c>
      <c r="CQ35" s="307">
        <f t="shared" si="19"/>
        <v>0</v>
      </c>
      <c r="CR35" s="308" t="str">
        <f t="shared" si="79"/>
        <v/>
      </c>
      <c r="CS35" s="307" t="str">
        <f t="shared" si="80"/>
        <v/>
      </c>
      <c r="CT35" s="307" t="str">
        <f t="shared" si="81"/>
        <v/>
      </c>
      <c r="CU35" s="307" t="str">
        <f t="shared" si="82"/>
        <v/>
      </c>
      <c r="CV35" s="307">
        <f t="shared" si="21"/>
        <v>0</v>
      </c>
      <c r="CW35" s="322" t="str">
        <f t="shared" si="83"/>
        <v/>
      </c>
      <c r="CX35" s="322" t="str">
        <f t="shared" si="84"/>
        <v/>
      </c>
      <c r="CY35" s="322" t="str">
        <f t="shared" si="85"/>
        <v/>
      </c>
      <c r="CZ35" s="322" t="str">
        <f t="shared" si="86"/>
        <v/>
      </c>
      <c r="DA35" s="322" t="str">
        <f t="shared" si="87"/>
        <v/>
      </c>
      <c r="DB35" s="322" t="str">
        <f t="shared" si="88"/>
        <v/>
      </c>
      <c r="DC35" s="310">
        <f t="shared" si="117"/>
        <v>0</v>
      </c>
      <c r="DD35" s="310">
        <f t="shared" si="118"/>
        <v>0</v>
      </c>
      <c r="DE35" s="310">
        <f t="shared" si="119"/>
        <v>0</v>
      </c>
      <c r="DF35" s="310">
        <f t="shared" si="120"/>
        <v>0</v>
      </c>
      <c r="DG35" s="310">
        <f t="shared" si="121"/>
        <v>0</v>
      </c>
      <c r="DH35" s="323" t="str">
        <f t="shared" si="89"/>
        <v/>
      </c>
      <c r="DI35" s="20" t="str">
        <f>IF('Marks Entry'!AN36="","",'Marks Entry'!AN36)</f>
        <v/>
      </c>
      <c r="DJ35" s="20" t="str">
        <f>IF('Marks Entry'!AO36="","",'Marks Entry'!AO36)</f>
        <v/>
      </c>
      <c r="DK35" s="20" t="str">
        <f>IF('Marks Entry'!AP36="","",'Marks Entry'!AP36)</f>
        <v/>
      </c>
      <c r="DL35" s="20" t="str">
        <f>IF('Marks Entry'!AQ36="","",'Marks Entry'!AQ36)</f>
        <v/>
      </c>
      <c r="DM35" s="302" t="str">
        <f t="shared" si="90"/>
        <v/>
      </c>
      <c r="DN35" s="302" t="str">
        <f t="shared" si="91"/>
        <v/>
      </c>
      <c r="DO35" s="324" t="str">
        <f t="shared" si="92"/>
        <v/>
      </c>
      <c r="DP35" s="302" t="str">
        <f t="shared" si="93"/>
        <v/>
      </c>
      <c r="DQ35" s="325" t="str">
        <f t="shared" si="94"/>
        <v/>
      </c>
      <c r="DR35" s="324" t="str">
        <f t="shared" si="95"/>
        <v/>
      </c>
      <c r="DS35" s="302" t="str">
        <f t="shared" si="96"/>
        <v/>
      </c>
      <c r="DT35" s="325" t="str">
        <f t="shared" si="97"/>
        <v/>
      </c>
      <c r="DU35" s="324" t="str">
        <f t="shared" si="98"/>
        <v/>
      </c>
      <c r="DV35" s="302" t="str">
        <f t="shared" si="99"/>
        <v/>
      </c>
      <c r="DW35" s="325" t="str">
        <f t="shared" si="100"/>
        <v/>
      </c>
      <c r="DX35" s="324" t="str">
        <f t="shared" si="101"/>
        <v/>
      </c>
      <c r="DY35" s="302" t="str">
        <f t="shared" si="102"/>
        <v/>
      </c>
      <c r="DZ35" s="325" t="str">
        <f t="shared" si="103"/>
        <v/>
      </c>
      <c r="EA35" s="324" t="str">
        <f t="shared" si="104"/>
        <v/>
      </c>
      <c r="EB35" s="302" t="str">
        <f t="shared" si="105"/>
        <v/>
      </c>
      <c r="EC35" s="325" t="str">
        <f t="shared" si="106"/>
        <v/>
      </c>
      <c r="ED35" s="324" t="str">
        <f t="shared" si="27"/>
        <v/>
      </c>
      <c r="EE35" s="313" t="str">
        <f t="shared" si="107"/>
        <v xml:space="preserve">      </v>
      </c>
      <c r="EF35" s="313" t="str">
        <f t="shared" si="108"/>
        <v xml:space="preserve">      </v>
      </c>
      <c r="EG35" s="313" t="str">
        <f t="shared" si="109"/>
        <v xml:space="preserve">      </v>
      </c>
      <c r="EH35" s="313" t="str">
        <f t="shared" si="110"/>
        <v xml:space="preserve">      </v>
      </c>
      <c r="EI35" s="313" t="str">
        <f t="shared" si="111"/>
        <v/>
      </c>
      <c r="EJ35" s="326" t="str">
        <f t="shared" si="112"/>
        <v/>
      </c>
      <c r="EK35" s="327" t="str">
        <f t="shared" si="113"/>
        <v/>
      </c>
      <c r="EL35" s="328" t="str">
        <f t="shared" si="114"/>
        <v/>
      </c>
      <c r="EM35" s="329" t="str">
        <f t="shared" si="115"/>
        <v/>
      </c>
      <c r="EN35" s="330" t="str">
        <f t="shared" si="28"/>
        <v/>
      </c>
      <c r="EO35" s="20" t="str">
        <f t="shared" si="116"/>
        <v/>
      </c>
    </row>
    <row r="36" spans="1:146" s="132" customFormat="1" ht="15.65" customHeight="1">
      <c r="A36" s="315">
        <v>31</v>
      </c>
      <c r="B36" s="316">
        <f>IF('Marks Entry'!B37="","",'Marks Entry'!B37)</f>
        <v>931</v>
      </c>
      <c r="C36" s="317" t="str">
        <f>IF('Marks Entry'!C37="","",'Marks Entry'!C37)</f>
        <v/>
      </c>
      <c r="D36" s="318" t="str">
        <f>IF('Marks Entry'!D37="","",'Marks Entry'!D37)</f>
        <v/>
      </c>
      <c r="E36" s="319" t="str">
        <f>IF('Marks Entry'!E37="","",'Marks Entry'!E37)</f>
        <v/>
      </c>
      <c r="F36" s="319" t="str">
        <f>IF('Marks Entry'!F37="","",'Marks Entry'!F37)</f>
        <v/>
      </c>
      <c r="G36" s="319" t="str">
        <f>IF('Marks Entry'!G37="","",'Marks Entry'!G37)</f>
        <v/>
      </c>
      <c r="H36" s="302" t="str">
        <f>IF('Marks Entry'!H37="","",'Marks Entry'!H37)</f>
        <v/>
      </c>
      <c r="I36" s="302" t="str">
        <f>IF('Marks Entry'!I37="","",'Marks Entry'!I37)</f>
        <v/>
      </c>
      <c r="J36" s="302" t="str">
        <f>IF('Marks Entry'!J37="","",'Marks Entry'!J37)</f>
        <v/>
      </c>
      <c r="K36" s="302" t="str">
        <f>IF('Marks Entry'!K37="","",'Marks Entry'!K37)</f>
        <v/>
      </c>
      <c r="L36" s="302" t="str">
        <f>IF('Marks Entry'!L37="","",'Marks Entry'!L37)</f>
        <v/>
      </c>
      <c r="M36" s="303" t="str">
        <f t="shared" si="29"/>
        <v/>
      </c>
      <c r="N36" s="320" t="str">
        <f t="shared" si="30"/>
        <v/>
      </c>
      <c r="O36" s="302" t="str">
        <f>IF('Marks Entry'!M37="","",'Marks Entry'!M37)</f>
        <v/>
      </c>
      <c r="P36" s="320" t="str">
        <f t="shared" si="31"/>
        <v/>
      </c>
      <c r="Q36" s="317" t="str">
        <f>IF('Marks Entry'!N37="","",'Marks Entry'!N37)</f>
        <v/>
      </c>
      <c r="R36" s="321" t="str">
        <f t="shared" si="32"/>
        <v/>
      </c>
      <c r="S36" s="307">
        <f t="shared" si="33"/>
        <v>0</v>
      </c>
      <c r="T36" s="307">
        <f t="shared" si="2"/>
        <v>0</v>
      </c>
      <c r="U36" s="308" t="str">
        <f t="shared" si="34"/>
        <v/>
      </c>
      <c r="V36" s="307" t="str">
        <f t="shared" si="35"/>
        <v/>
      </c>
      <c r="W36" s="307" t="str">
        <f t="shared" si="36"/>
        <v/>
      </c>
      <c r="X36" s="307" t="str">
        <f t="shared" si="37"/>
        <v/>
      </c>
      <c r="Y36" s="302" t="str">
        <f>IF('Marks Entry'!O37="","",'Marks Entry'!O37)</f>
        <v/>
      </c>
      <c r="Z36" s="302" t="str">
        <f>IF('Marks Entry'!P37="","",'Marks Entry'!P37)</f>
        <v/>
      </c>
      <c r="AA36" s="302" t="str">
        <f>IF('Marks Entry'!Q37="","",'Marks Entry'!Q37)</f>
        <v/>
      </c>
      <c r="AB36" s="303" t="str">
        <f t="shared" si="38"/>
        <v/>
      </c>
      <c r="AC36" s="320" t="str">
        <f t="shared" si="39"/>
        <v/>
      </c>
      <c r="AD36" s="302" t="str">
        <f>IF('Marks Entry'!R37="","",'Marks Entry'!R37)</f>
        <v/>
      </c>
      <c r="AE36" s="320" t="str">
        <f t="shared" si="40"/>
        <v/>
      </c>
      <c r="AF36" s="317" t="str">
        <f>IF('Marks Entry'!S37="","",'Marks Entry'!S37)</f>
        <v/>
      </c>
      <c r="AG36" s="321" t="str">
        <f t="shared" si="41"/>
        <v/>
      </c>
      <c r="AH36" s="307">
        <f t="shared" si="42"/>
        <v>0</v>
      </c>
      <c r="AI36" s="307">
        <f t="shared" si="6"/>
        <v>0</v>
      </c>
      <c r="AJ36" s="308" t="str">
        <f t="shared" si="43"/>
        <v/>
      </c>
      <c r="AK36" s="307" t="str">
        <f t="shared" si="44"/>
        <v/>
      </c>
      <c r="AL36" s="307" t="str">
        <f t="shared" si="45"/>
        <v/>
      </c>
      <c r="AM36" s="307" t="str">
        <f t="shared" si="46"/>
        <v/>
      </c>
      <c r="AN36" s="302" t="str">
        <f>IF('Marks Entry'!T37="","",'Marks Entry'!T37)</f>
        <v/>
      </c>
      <c r="AO36" s="302" t="str">
        <f>IF('Marks Entry'!U37="","",'Marks Entry'!U37)</f>
        <v/>
      </c>
      <c r="AP36" s="302" t="str">
        <f>IF('Marks Entry'!V37="","",'Marks Entry'!V37)</f>
        <v/>
      </c>
      <c r="AQ36" s="303" t="str">
        <f t="shared" si="47"/>
        <v/>
      </c>
      <c r="AR36" s="320" t="str">
        <f t="shared" si="48"/>
        <v/>
      </c>
      <c r="AS36" s="302" t="str">
        <f>IF('Marks Entry'!W37="","",'Marks Entry'!W37)</f>
        <v/>
      </c>
      <c r="AT36" s="320" t="str">
        <f t="shared" si="49"/>
        <v/>
      </c>
      <c r="AU36" s="317" t="str">
        <f>IF('Marks Entry'!X37="","",'Marks Entry'!X37)</f>
        <v/>
      </c>
      <c r="AV36" s="321" t="str">
        <f t="shared" si="50"/>
        <v/>
      </c>
      <c r="AW36" s="307">
        <f t="shared" si="51"/>
        <v>0</v>
      </c>
      <c r="AX36" s="307">
        <f t="shared" si="10"/>
        <v>0</v>
      </c>
      <c r="AY36" s="308" t="str">
        <f t="shared" si="52"/>
        <v/>
      </c>
      <c r="AZ36" s="307" t="str">
        <f t="shared" si="53"/>
        <v/>
      </c>
      <c r="BA36" s="307" t="str">
        <f t="shared" si="54"/>
        <v/>
      </c>
      <c r="BB36" s="307" t="str">
        <f t="shared" si="55"/>
        <v/>
      </c>
      <c r="BC36" s="302" t="str">
        <f>IF('Marks Entry'!Y37="","",'Marks Entry'!Y37)</f>
        <v/>
      </c>
      <c r="BD36" s="302" t="str">
        <f>IF('Marks Entry'!Z37="","",'Marks Entry'!Z37)</f>
        <v/>
      </c>
      <c r="BE36" s="302" t="str">
        <f>IF('Marks Entry'!AA37="","",'Marks Entry'!AA37)</f>
        <v/>
      </c>
      <c r="BF36" s="303" t="str">
        <f t="shared" si="56"/>
        <v/>
      </c>
      <c r="BG36" s="320" t="str">
        <f t="shared" si="57"/>
        <v/>
      </c>
      <c r="BH36" s="302" t="str">
        <f>IF('Marks Entry'!AB37="","",'Marks Entry'!AB37)</f>
        <v/>
      </c>
      <c r="BI36" s="320" t="str">
        <f t="shared" si="58"/>
        <v/>
      </c>
      <c r="BJ36" s="317" t="str">
        <f>IF('Marks Entry'!AC37="","",'Marks Entry'!AC37)</f>
        <v/>
      </c>
      <c r="BK36" s="321" t="str">
        <f t="shared" si="59"/>
        <v/>
      </c>
      <c r="BL36" s="307">
        <f t="shared" si="60"/>
        <v>0</v>
      </c>
      <c r="BM36" s="307">
        <f t="shared" si="13"/>
        <v>0</v>
      </c>
      <c r="BN36" s="308" t="str">
        <f t="shared" si="61"/>
        <v/>
      </c>
      <c r="BO36" s="307" t="str">
        <f t="shared" si="62"/>
        <v/>
      </c>
      <c r="BP36" s="307" t="str">
        <f t="shared" si="63"/>
        <v/>
      </c>
      <c r="BQ36" s="307" t="str">
        <f t="shared" si="64"/>
        <v/>
      </c>
      <c r="BR36" s="302" t="str">
        <f>IF('Marks Entry'!AD37="","",'Marks Entry'!AD37)</f>
        <v/>
      </c>
      <c r="BS36" s="302" t="str">
        <f>IF('Marks Entry'!AE37="","",'Marks Entry'!AE37)</f>
        <v/>
      </c>
      <c r="BT36" s="302" t="str">
        <f>IF('Marks Entry'!AF37="","",'Marks Entry'!AF37)</f>
        <v/>
      </c>
      <c r="BU36" s="303" t="str">
        <f t="shared" si="65"/>
        <v/>
      </c>
      <c r="BV36" s="320" t="str">
        <f t="shared" si="66"/>
        <v/>
      </c>
      <c r="BW36" s="302" t="str">
        <f>IF('Marks Entry'!AG37="","",'Marks Entry'!AG37)</f>
        <v/>
      </c>
      <c r="BX36" s="320" t="str">
        <f t="shared" si="67"/>
        <v/>
      </c>
      <c r="BY36" s="317" t="str">
        <f>IF('Marks Entry'!AH37="","",'Marks Entry'!AH37)</f>
        <v/>
      </c>
      <c r="BZ36" s="321" t="str">
        <f t="shared" si="68"/>
        <v/>
      </c>
      <c r="CA36" s="307">
        <f t="shared" si="69"/>
        <v>0</v>
      </c>
      <c r="CB36" s="307">
        <f t="shared" si="16"/>
        <v>0</v>
      </c>
      <c r="CC36" s="308" t="str">
        <f t="shared" si="70"/>
        <v/>
      </c>
      <c r="CD36" s="307" t="str">
        <f t="shared" si="71"/>
        <v/>
      </c>
      <c r="CE36" s="307" t="str">
        <f t="shared" si="72"/>
        <v/>
      </c>
      <c r="CF36" s="307" t="str">
        <f t="shared" si="73"/>
        <v/>
      </c>
      <c r="CG36" s="302" t="str">
        <f>IF('Marks Entry'!AI37="","",'Marks Entry'!AI37)</f>
        <v/>
      </c>
      <c r="CH36" s="302" t="str">
        <f>IF('Marks Entry'!AJ37="","",'Marks Entry'!AJ37)</f>
        <v/>
      </c>
      <c r="CI36" s="302" t="str">
        <f>IF('Marks Entry'!AK37="","",'Marks Entry'!AK37)</f>
        <v/>
      </c>
      <c r="CJ36" s="303" t="str">
        <f t="shared" si="74"/>
        <v/>
      </c>
      <c r="CK36" s="320" t="str">
        <f t="shared" si="75"/>
        <v/>
      </c>
      <c r="CL36" s="302" t="str">
        <f>IF('Marks Entry'!AL37="","",'Marks Entry'!AL37)</f>
        <v/>
      </c>
      <c r="CM36" s="320" t="str">
        <f t="shared" si="76"/>
        <v/>
      </c>
      <c r="CN36" s="317" t="str">
        <f>IF('Marks Entry'!AM37="","",'Marks Entry'!AM37)</f>
        <v/>
      </c>
      <c r="CO36" s="321" t="str">
        <f t="shared" si="77"/>
        <v/>
      </c>
      <c r="CP36" s="307">
        <f t="shared" si="78"/>
        <v>0</v>
      </c>
      <c r="CQ36" s="307">
        <f t="shared" si="19"/>
        <v>0</v>
      </c>
      <c r="CR36" s="308" t="str">
        <f t="shared" si="79"/>
        <v/>
      </c>
      <c r="CS36" s="307" t="str">
        <f t="shared" si="80"/>
        <v/>
      </c>
      <c r="CT36" s="307" t="str">
        <f t="shared" si="81"/>
        <v/>
      </c>
      <c r="CU36" s="307" t="str">
        <f t="shared" si="82"/>
        <v/>
      </c>
      <c r="CV36" s="307">
        <f t="shared" si="21"/>
        <v>0</v>
      </c>
      <c r="CW36" s="322" t="str">
        <f t="shared" si="83"/>
        <v/>
      </c>
      <c r="CX36" s="322" t="str">
        <f t="shared" si="84"/>
        <v/>
      </c>
      <c r="CY36" s="322" t="str">
        <f t="shared" si="85"/>
        <v/>
      </c>
      <c r="CZ36" s="322" t="str">
        <f t="shared" si="86"/>
        <v/>
      </c>
      <c r="DA36" s="322" t="str">
        <f t="shared" si="87"/>
        <v/>
      </c>
      <c r="DB36" s="322" t="str">
        <f t="shared" si="88"/>
        <v/>
      </c>
      <c r="DC36" s="310">
        <f t="shared" si="117"/>
        <v>0</v>
      </c>
      <c r="DD36" s="310">
        <f t="shared" si="118"/>
        <v>0</v>
      </c>
      <c r="DE36" s="310">
        <f t="shared" si="119"/>
        <v>0</v>
      </c>
      <c r="DF36" s="310">
        <f t="shared" si="120"/>
        <v>0</v>
      </c>
      <c r="DG36" s="310">
        <f t="shared" si="121"/>
        <v>0</v>
      </c>
      <c r="DH36" s="323" t="str">
        <f t="shared" si="89"/>
        <v/>
      </c>
      <c r="DI36" s="20" t="str">
        <f>IF('Marks Entry'!AN37="","",'Marks Entry'!AN37)</f>
        <v/>
      </c>
      <c r="DJ36" s="20" t="str">
        <f>IF('Marks Entry'!AO37="","",'Marks Entry'!AO37)</f>
        <v/>
      </c>
      <c r="DK36" s="20" t="str">
        <f>IF('Marks Entry'!AP37="","",'Marks Entry'!AP37)</f>
        <v/>
      </c>
      <c r="DL36" s="20" t="str">
        <f>IF('Marks Entry'!AQ37="","",'Marks Entry'!AQ37)</f>
        <v/>
      </c>
      <c r="DM36" s="302" t="str">
        <f t="shared" si="90"/>
        <v/>
      </c>
      <c r="DN36" s="302" t="str">
        <f t="shared" si="91"/>
        <v/>
      </c>
      <c r="DO36" s="324" t="str">
        <f t="shared" si="92"/>
        <v/>
      </c>
      <c r="DP36" s="302" t="str">
        <f t="shared" si="93"/>
        <v/>
      </c>
      <c r="DQ36" s="325" t="str">
        <f t="shared" si="94"/>
        <v/>
      </c>
      <c r="DR36" s="324" t="str">
        <f t="shared" si="95"/>
        <v/>
      </c>
      <c r="DS36" s="302" t="str">
        <f t="shared" si="96"/>
        <v/>
      </c>
      <c r="DT36" s="325" t="str">
        <f t="shared" si="97"/>
        <v/>
      </c>
      <c r="DU36" s="324" t="str">
        <f t="shared" si="98"/>
        <v/>
      </c>
      <c r="DV36" s="302" t="str">
        <f t="shared" si="99"/>
        <v/>
      </c>
      <c r="DW36" s="325" t="str">
        <f t="shared" si="100"/>
        <v/>
      </c>
      <c r="DX36" s="324" t="str">
        <f t="shared" si="101"/>
        <v/>
      </c>
      <c r="DY36" s="302" t="str">
        <f t="shared" si="102"/>
        <v/>
      </c>
      <c r="DZ36" s="325" t="str">
        <f t="shared" si="103"/>
        <v/>
      </c>
      <c r="EA36" s="324" t="str">
        <f t="shared" si="104"/>
        <v/>
      </c>
      <c r="EB36" s="302" t="str">
        <f t="shared" si="105"/>
        <v/>
      </c>
      <c r="EC36" s="325" t="str">
        <f t="shared" si="106"/>
        <v/>
      </c>
      <c r="ED36" s="324" t="str">
        <f t="shared" si="27"/>
        <v/>
      </c>
      <c r="EE36" s="313" t="str">
        <f t="shared" si="107"/>
        <v xml:space="preserve">      </v>
      </c>
      <c r="EF36" s="313" t="str">
        <f t="shared" si="108"/>
        <v xml:space="preserve">      </v>
      </c>
      <c r="EG36" s="313" t="str">
        <f t="shared" si="109"/>
        <v xml:space="preserve">      </v>
      </c>
      <c r="EH36" s="313" t="str">
        <f t="shared" si="110"/>
        <v xml:space="preserve">      </v>
      </c>
      <c r="EI36" s="313" t="str">
        <f t="shared" si="111"/>
        <v/>
      </c>
      <c r="EJ36" s="326" t="str">
        <f t="shared" si="112"/>
        <v/>
      </c>
      <c r="EK36" s="327" t="str">
        <f t="shared" si="113"/>
        <v/>
      </c>
      <c r="EL36" s="328" t="str">
        <f t="shared" si="114"/>
        <v/>
      </c>
      <c r="EM36" s="329" t="str">
        <f t="shared" si="115"/>
        <v/>
      </c>
      <c r="EN36" s="330" t="str">
        <f t="shared" si="28"/>
        <v/>
      </c>
      <c r="EO36" s="20" t="str">
        <f t="shared" si="116"/>
        <v/>
      </c>
      <c r="EP36" s="331"/>
    </row>
    <row r="37" spans="1:146" s="132" customFormat="1" ht="15.65" customHeight="1">
      <c r="A37" s="315">
        <v>32</v>
      </c>
      <c r="B37" s="316">
        <f>IF('Marks Entry'!B38="","",'Marks Entry'!B38)</f>
        <v>932</v>
      </c>
      <c r="C37" s="317" t="str">
        <f>IF('Marks Entry'!C38="","",'Marks Entry'!C38)</f>
        <v/>
      </c>
      <c r="D37" s="318" t="str">
        <f>IF('Marks Entry'!D38="","",'Marks Entry'!D38)</f>
        <v/>
      </c>
      <c r="E37" s="319" t="str">
        <f>IF('Marks Entry'!E38="","",'Marks Entry'!E38)</f>
        <v/>
      </c>
      <c r="F37" s="319" t="str">
        <f>IF('Marks Entry'!F38="","",'Marks Entry'!F38)</f>
        <v/>
      </c>
      <c r="G37" s="319" t="str">
        <f>IF('Marks Entry'!G38="","",'Marks Entry'!G38)</f>
        <v/>
      </c>
      <c r="H37" s="302" t="str">
        <f>IF('Marks Entry'!H38="","",'Marks Entry'!H38)</f>
        <v/>
      </c>
      <c r="I37" s="302" t="str">
        <f>IF('Marks Entry'!I38="","",'Marks Entry'!I38)</f>
        <v/>
      </c>
      <c r="J37" s="302" t="str">
        <f>IF('Marks Entry'!J38="","",'Marks Entry'!J38)</f>
        <v/>
      </c>
      <c r="K37" s="302" t="str">
        <f>IF('Marks Entry'!K38="","",'Marks Entry'!K38)</f>
        <v/>
      </c>
      <c r="L37" s="302" t="str">
        <f>IF('Marks Entry'!L38="","",'Marks Entry'!L38)</f>
        <v/>
      </c>
      <c r="M37" s="303" t="str">
        <f t="shared" si="29"/>
        <v/>
      </c>
      <c r="N37" s="320" t="str">
        <f t="shared" si="30"/>
        <v/>
      </c>
      <c r="O37" s="302" t="str">
        <f>IF('Marks Entry'!M38="","",'Marks Entry'!M38)</f>
        <v/>
      </c>
      <c r="P37" s="320" t="str">
        <f t="shared" si="31"/>
        <v/>
      </c>
      <c r="Q37" s="317" t="str">
        <f>IF('Marks Entry'!N38="","",'Marks Entry'!N38)</f>
        <v/>
      </c>
      <c r="R37" s="321" t="str">
        <f t="shared" si="32"/>
        <v/>
      </c>
      <c r="S37" s="307">
        <f t="shared" si="33"/>
        <v>0</v>
      </c>
      <c r="T37" s="307">
        <f t="shared" ref="T37:T67" si="122">(COUNTIF(J37:L37,"ML")*10)+(COUNTIF(O37,"ML")*70)+(COUNTIF(Q37,"ML")*100)</f>
        <v>0</v>
      </c>
      <c r="U37" s="308" t="str">
        <f t="shared" si="34"/>
        <v/>
      </c>
      <c r="V37" s="307" t="str">
        <f t="shared" si="35"/>
        <v/>
      </c>
      <c r="W37" s="307" t="str">
        <f t="shared" si="36"/>
        <v/>
      </c>
      <c r="X37" s="307" t="str">
        <f t="shared" si="37"/>
        <v/>
      </c>
      <c r="Y37" s="302" t="str">
        <f>IF('Marks Entry'!O38="","",'Marks Entry'!O38)</f>
        <v/>
      </c>
      <c r="Z37" s="302" t="str">
        <f>IF('Marks Entry'!P38="","",'Marks Entry'!P38)</f>
        <v/>
      </c>
      <c r="AA37" s="302" t="str">
        <f>IF('Marks Entry'!Q38="","",'Marks Entry'!Q38)</f>
        <v/>
      </c>
      <c r="AB37" s="303" t="str">
        <f t="shared" si="38"/>
        <v/>
      </c>
      <c r="AC37" s="320" t="str">
        <f t="shared" si="39"/>
        <v/>
      </c>
      <c r="AD37" s="302" t="str">
        <f>IF('Marks Entry'!R38="","",'Marks Entry'!R38)</f>
        <v/>
      </c>
      <c r="AE37" s="320" t="str">
        <f t="shared" si="40"/>
        <v/>
      </c>
      <c r="AF37" s="317" t="str">
        <f>IF('Marks Entry'!S38="","",'Marks Entry'!S38)</f>
        <v/>
      </c>
      <c r="AG37" s="321" t="str">
        <f t="shared" si="41"/>
        <v/>
      </c>
      <c r="AH37" s="307">
        <f t="shared" si="42"/>
        <v>0</v>
      </c>
      <c r="AI37" s="307">
        <f t="shared" ref="AI37:AI67" si="123">(COUNTIF(Y37:AA37,"ML")*10)+(COUNTIF(AD37,"ML")*70)+(COUNTIF(AF37,"ML")*100)</f>
        <v>0</v>
      </c>
      <c r="AJ37" s="308" t="str">
        <f t="shared" si="43"/>
        <v/>
      </c>
      <c r="AK37" s="307" t="str">
        <f t="shared" si="44"/>
        <v/>
      </c>
      <c r="AL37" s="307" t="str">
        <f t="shared" si="45"/>
        <v/>
      </c>
      <c r="AM37" s="307" t="str">
        <f t="shared" si="46"/>
        <v/>
      </c>
      <c r="AN37" s="302" t="str">
        <f>IF('Marks Entry'!T38="","",'Marks Entry'!T38)</f>
        <v/>
      </c>
      <c r="AO37" s="302" t="str">
        <f>IF('Marks Entry'!U38="","",'Marks Entry'!U38)</f>
        <v/>
      </c>
      <c r="AP37" s="302" t="str">
        <f>IF('Marks Entry'!V38="","",'Marks Entry'!V38)</f>
        <v/>
      </c>
      <c r="AQ37" s="303" t="str">
        <f t="shared" si="47"/>
        <v/>
      </c>
      <c r="AR37" s="320" t="str">
        <f t="shared" si="48"/>
        <v/>
      </c>
      <c r="AS37" s="302" t="str">
        <f>IF('Marks Entry'!W38="","",'Marks Entry'!W38)</f>
        <v/>
      </c>
      <c r="AT37" s="320" t="str">
        <f t="shared" si="49"/>
        <v/>
      </c>
      <c r="AU37" s="317" t="str">
        <f>IF('Marks Entry'!X38="","",'Marks Entry'!X38)</f>
        <v/>
      </c>
      <c r="AV37" s="321" t="str">
        <f t="shared" si="50"/>
        <v/>
      </c>
      <c r="AW37" s="307">
        <f t="shared" si="51"/>
        <v>0</v>
      </c>
      <c r="AX37" s="307">
        <f t="shared" ref="AX37:AX67" si="124">(COUNTIF(AN37:AP37,"ML")*10)+(COUNTIF(AS37,"ML")*70)+(COUNTIF(AU37,"ML")*100)</f>
        <v>0</v>
      </c>
      <c r="AY37" s="308" t="str">
        <f t="shared" si="52"/>
        <v/>
      </c>
      <c r="AZ37" s="307" t="str">
        <f t="shared" si="53"/>
        <v/>
      </c>
      <c r="BA37" s="307" t="str">
        <f t="shared" si="54"/>
        <v/>
      </c>
      <c r="BB37" s="307" t="str">
        <f t="shared" si="55"/>
        <v/>
      </c>
      <c r="BC37" s="302" t="str">
        <f>IF('Marks Entry'!Y38="","",'Marks Entry'!Y38)</f>
        <v/>
      </c>
      <c r="BD37" s="302" t="str">
        <f>IF('Marks Entry'!Z38="","",'Marks Entry'!Z38)</f>
        <v/>
      </c>
      <c r="BE37" s="302" t="str">
        <f>IF('Marks Entry'!AA38="","",'Marks Entry'!AA38)</f>
        <v/>
      </c>
      <c r="BF37" s="303" t="str">
        <f t="shared" si="56"/>
        <v/>
      </c>
      <c r="BG37" s="320" t="str">
        <f t="shared" si="57"/>
        <v/>
      </c>
      <c r="BH37" s="302" t="str">
        <f>IF('Marks Entry'!AB38="","",'Marks Entry'!AB38)</f>
        <v/>
      </c>
      <c r="BI37" s="320" t="str">
        <f t="shared" si="58"/>
        <v/>
      </c>
      <c r="BJ37" s="317" t="str">
        <f>IF('Marks Entry'!AC38="","",'Marks Entry'!AC38)</f>
        <v/>
      </c>
      <c r="BK37" s="321" t="str">
        <f t="shared" si="59"/>
        <v/>
      </c>
      <c r="BL37" s="307">
        <f t="shared" si="60"/>
        <v>0</v>
      </c>
      <c r="BM37" s="307">
        <f t="shared" ref="BM37:BM67" si="125">(COUNTIF(BC37:BE37,"ML")*10)+(COUNTIF(BH37,"ML")*70)+(COUNTIF(BJ37,"ML")*100)</f>
        <v>0</v>
      </c>
      <c r="BN37" s="308" t="str">
        <f t="shared" si="61"/>
        <v/>
      </c>
      <c r="BO37" s="307" t="str">
        <f t="shared" si="62"/>
        <v/>
      </c>
      <c r="BP37" s="307" t="str">
        <f t="shared" si="63"/>
        <v/>
      </c>
      <c r="BQ37" s="307" t="str">
        <f t="shared" si="64"/>
        <v/>
      </c>
      <c r="BR37" s="302" t="str">
        <f>IF('Marks Entry'!AD38="","",'Marks Entry'!AD38)</f>
        <v/>
      </c>
      <c r="BS37" s="302" t="str">
        <f>IF('Marks Entry'!AE38="","",'Marks Entry'!AE38)</f>
        <v/>
      </c>
      <c r="BT37" s="302" t="str">
        <f>IF('Marks Entry'!AF38="","",'Marks Entry'!AF38)</f>
        <v/>
      </c>
      <c r="BU37" s="303" t="str">
        <f t="shared" si="65"/>
        <v/>
      </c>
      <c r="BV37" s="320" t="str">
        <f t="shared" si="66"/>
        <v/>
      </c>
      <c r="BW37" s="302" t="str">
        <f>IF('Marks Entry'!AG38="","",'Marks Entry'!AG38)</f>
        <v/>
      </c>
      <c r="BX37" s="320" t="str">
        <f t="shared" si="67"/>
        <v/>
      </c>
      <c r="BY37" s="317" t="str">
        <f>IF('Marks Entry'!AH38="","",'Marks Entry'!AH38)</f>
        <v/>
      </c>
      <c r="BZ37" s="321" t="str">
        <f t="shared" si="68"/>
        <v/>
      </c>
      <c r="CA37" s="307">
        <f t="shared" si="69"/>
        <v>0</v>
      </c>
      <c r="CB37" s="307">
        <f t="shared" ref="CB37:CB67" si="126">(COUNTIF(BR37:BT37,"ML")*10)+(COUNTIF(BW37,"ML")*70)+(COUNTIF(BY37,"ML")*100)</f>
        <v>0</v>
      </c>
      <c r="CC37" s="308" t="str">
        <f t="shared" si="70"/>
        <v/>
      </c>
      <c r="CD37" s="307" t="str">
        <f t="shared" si="71"/>
        <v/>
      </c>
      <c r="CE37" s="307" t="str">
        <f t="shared" si="72"/>
        <v/>
      </c>
      <c r="CF37" s="307" t="str">
        <f t="shared" si="73"/>
        <v/>
      </c>
      <c r="CG37" s="302" t="str">
        <f>IF('Marks Entry'!AI38="","",'Marks Entry'!AI38)</f>
        <v/>
      </c>
      <c r="CH37" s="302" t="str">
        <f>IF('Marks Entry'!AJ38="","",'Marks Entry'!AJ38)</f>
        <v/>
      </c>
      <c r="CI37" s="302" t="str">
        <f>IF('Marks Entry'!AK38="","",'Marks Entry'!AK38)</f>
        <v/>
      </c>
      <c r="CJ37" s="303" t="str">
        <f t="shared" si="74"/>
        <v/>
      </c>
      <c r="CK37" s="320" t="str">
        <f t="shared" si="75"/>
        <v/>
      </c>
      <c r="CL37" s="302" t="str">
        <f>IF('Marks Entry'!AL38="","",'Marks Entry'!AL38)</f>
        <v/>
      </c>
      <c r="CM37" s="320" t="str">
        <f t="shared" si="76"/>
        <v/>
      </c>
      <c r="CN37" s="317" t="str">
        <f>IF('Marks Entry'!AM38="","",'Marks Entry'!AM38)</f>
        <v/>
      </c>
      <c r="CO37" s="321" t="str">
        <f t="shared" si="77"/>
        <v/>
      </c>
      <c r="CP37" s="307">
        <f t="shared" si="78"/>
        <v>0</v>
      </c>
      <c r="CQ37" s="307">
        <f t="shared" ref="CQ37:CQ67" si="127">(COUNTIF(CG37:CI37,"ML")*10)+(COUNTIF(CL37,"ML")*70)+(COUNTIF(CN37,"ML")*100)</f>
        <v>0</v>
      </c>
      <c r="CR37" s="308" t="str">
        <f t="shared" si="79"/>
        <v/>
      </c>
      <c r="CS37" s="307" t="str">
        <f t="shared" si="80"/>
        <v/>
      </c>
      <c r="CT37" s="307" t="str">
        <f t="shared" si="81"/>
        <v/>
      </c>
      <c r="CU37" s="307" t="str">
        <f t="shared" si="82"/>
        <v/>
      </c>
      <c r="CV37" s="307">
        <f t="shared" si="21"/>
        <v>0</v>
      </c>
      <c r="CW37" s="322" t="str">
        <f t="shared" si="83"/>
        <v/>
      </c>
      <c r="CX37" s="322" t="str">
        <f t="shared" si="84"/>
        <v/>
      </c>
      <c r="CY37" s="322" t="str">
        <f t="shared" si="85"/>
        <v/>
      </c>
      <c r="CZ37" s="322" t="str">
        <f t="shared" si="86"/>
        <v/>
      </c>
      <c r="DA37" s="322" t="str">
        <f t="shared" si="87"/>
        <v/>
      </c>
      <c r="DB37" s="322" t="str">
        <f t="shared" si="88"/>
        <v/>
      </c>
      <c r="DC37" s="310">
        <f t="shared" si="117"/>
        <v>0</v>
      </c>
      <c r="DD37" s="310">
        <f t="shared" si="118"/>
        <v>0</v>
      </c>
      <c r="DE37" s="310">
        <f t="shared" si="119"/>
        <v>0</v>
      </c>
      <c r="DF37" s="310">
        <f t="shared" si="120"/>
        <v>0</v>
      </c>
      <c r="DG37" s="310">
        <f t="shared" si="121"/>
        <v>0</v>
      </c>
      <c r="DH37" s="323" t="str">
        <f t="shared" si="89"/>
        <v/>
      </c>
      <c r="DI37" s="20" t="str">
        <f>IF('Marks Entry'!AN38="","",'Marks Entry'!AN38)</f>
        <v/>
      </c>
      <c r="DJ37" s="20" t="str">
        <f>IF('Marks Entry'!AO38="","",'Marks Entry'!AO38)</f>
        <v/>
      </c>
      <c r="DK37" s="20" t="str">
        <f>IF('Marks Entry'!AP38="","",'Marks Entry'!AP38)</f>
        <v/>
      </c>
      <c r="DL37" s="20" t="str">
        <f>IF('Marks Entry'!AQ38="","",'Marks Entry'!AQ38)</f>
        <v/>
      </c>
      <c r="DM37" s="302" t="str">
        <f t="shared" si="90"/>
        <v/>
      </c>
      <c r="DN37" s="302" t="str">
        <f t="shared" si="91"/>
        <v/>
      </c>
      <c r="DO37" s="324" t="str">
        <f t="shared" si="92"/>
        <v/>
      </c>
      <c r="DP37" s="302" t="str">
        <f t="shared" si="93"/>
        <v/>
      </c>
      <c r="DQ37" s="325" t="str">
        <f t="shared" si="94"/>
        <v/>
      </c>
      <c r="DR37" s="324" t="str">
        <f t="shared" si="95"/>
        <v/>
      </c>
      <c r="DS37" s="302" t="str">
        <f t="shared" si="96"/>
        <v/>
      </c>
      <c r="DT37" s="325" t="str">
        <f t="shared" si="97"/>
        <v/>
      </c>
      <c r="DU37" s="324" t="str">
        <f t="shared" si="98"/>
        <v/>
      </c>
      <c r="DV37" s="302" t="str">
        <f t="shared" si="99"/>
        <v/>
      </c>
      <c r="DW37" s="325" t="str">
        <f t="shared" si="100"/>
        <v/>
      </c>
      <c r="DX37" s="324" t="str">
        <f t="shared" si="101"/>
        <v/>
      </c>
      <c r="DY37" s="302" t="str">
        <f t="shared" si="102"/>
        <v/>
      </c>
      <c r="DZ37" s="325" t="str">
        <f t="shared" si="103"/>
        <v/>
      </c>
      <c r="EA37" s="324" t="str">
        <f t="shared" si="104"/>
        <v/>
      </c>
      <c r="EB37" s="302" t="str">
        <f t="shared" si="105"/>
        <v/>
      </c>
      <c r="EC37" s="325" t="str">
        <f t="shared" si="106"/>
        <v/>
      </c>
      <c r="ED37" s="324" t="str">
        <f t="shared" si="27"/>
        <v/>
      </c>
      <c r="EE37" s="313" t="str">
        <f t="shared" si="107"/>
        <v xml:space="preserve">      </v>
      </c>
      <c r="EF37" s="313" t="str">
        <f t="shared" si="108"/>
        <v xml:space="preserve">      </v>
      </c>
      <c r="EG37" s="313" t="str">
        <f t="shared" si="109"/>
        <v xml:space="preserve">      </v>
      </c>
      <c r="EH37" s="313" t="str">
        <f t="shared" si="110"/>
        <v xml:space="preserve">      </v>
      </c>
      <c r="EI37" s="313" t="str">
        <f t="shared" si="111"/>
        <v/>
      </c>
      <c r="EJ37" s="326" t="str">
        <f t="shared" si="112"/>
        <v/>
      </c>
      <c r="EK37" s="327" t="str">
        <f t="shared" si="113"/>
        <v/>
      </c>
      <c r="EL37" s="328" t="str">
        <f t="shared" si="114"/>
        <v/>
      </c>
      <c r="EM37" s="329" t="str">
        <f t="shared" si="115"/>
        <v/>
      </c>
      <c r="EN37" s="330" t="str">
        <f t="shared" si="28"/>
        <v/>
      </c>
      <c r="EO37" s="20" t="str">
        <f t="shared" si="116"/>
        <v/>
      </c>
      <c r="EP37" s="331"/>
    </row>
    <row r="38" spans="1:146" s="132" customFormat="1" ht="15.65" customHeight="1">
      <c r="A38" s="315">
        <v>33</v>
      </c>
      <c r="B38" s="316">
        <f>IF('Marks Entry'!B39="","",'Marks Entry'!B39)</f>
        <v>933</v>
      </c>
      <c r="C38" s="317" t="str">
        <f>IF('Marks Entry'!C39="","",'Marks Entry'!C39)</f>
        <v/>
      </c>
      <c r="D38" s="318" t="str">
        <f>IF('Marks Entry'!D39="","",'Marks Entry'!D39)</f>
        <v/>
      </c>
      <c r="E38" s="319" t="str">
        <f>IF('Marks Entry'!E39="","",'Marks Entry'!E39)</f>
        <v/>
      </c>
      <c r="F38" s="319" t="str">
        <f>IF('Marks Entry'!F39="","",'Marks Entry'!F39)</f>
        <v/>
      </c>
      <c r="G38" s="319" t="str">
        <f>IF('Marks Entry'!G39="","",'Marks Entry'!G39)</f>
        <v/>
      </c>
      <c r="H38" s="302" t="str">
        <f>IF('Marks Entry'!H39="","",'Marks Entry'!H39)</f>
        <v/>
      </c>
      <c r="I38" s="302" t="str">
        <f>IF('Marks Entry'!I39="","",'Marks Entry'!I39)</f>
        <v/>
      </c>
      <c r="J38" s="302" t="str">
        <f>IF('Marks Entry'!J39="","",'Marks Entry'!J39)</f>
        <v/>
      </c>
      <c r="K38" s="302" t="str">
        <f>IF('Marks Entry'!K39="","",'Marks Entry'!K39)</f>
        <v/>
      </c>
      <c r="L38" s="302" t="str">
        <f>IF('Marks Entry'!L39="","",'Marks Entry'!L39)</f>
        <v/>
      </c>
      <c r="M38" s="303" t="str">
        <f t="shared" si="29"/>
        <v/>
      </c>
      <c r="N38" s="320" t="str">
        <f t="shared" si="30"/>
        <v/>
      </c>
      <c r="O38" s="302" t="str">
        <f>IF('Marks Entry'!M39="","",'Marks Entry'!M39)</f>
        <v/>
      </c>
      <c r="P38" s="320" t="str">
        <f t="shared" si="31"/>
        <v/>
      </c>
      <c r="Q38" s="317" t="str">
        <f>IF('Marks Entry'!N39="","",'Marks Entry'!N39)</f>
        <v/>
      </c>
      <c r="R38" s="321" t="str">
        <f t="shared" si="32"/>
        <v/>
      </c>
      <c r="S38" s="307">
        <f t="shared" si="33"/>
        <v>0</v>
      </c>
      <c r="T38" s="307">
        <f t="shared" si="122"/>
        <v>0</v>
      </c>
      <c r="U38" s="308" t="str">
        <f t="shared" si="34"/>
        <v/>
      </c>
      <c r="V38" s="307" t="str">
        <f t="shared" si="35"/>
        <v/>
      </c>
      <c r="W38" s="307" t="str">
        <f t="shared" si="36"/>
        <v/>
      </c>
      <c r="X38" s="307" t="str">
        <f t="shared" si="37"/>
        <v/>
      </c>
      <c r="Y38" s="302" t="str">
        <f>IF('Marks Entry'!O39="","",'Marks Entry'!O39)</f>
        <v/>
      </c>
      <c r="Z38" s="302" t="str">
        <f>IF('Marks Entry'!P39="","",'Marks Entry'!P39)</f>
        <v/>
      </c>
      <c r="AA38" s="302" t="str">
        <f>IF('Marks Entry'!Q39="","",'Marks Entry'!Q39)</f>
        <v/>
      </c>
      <c r="AB38" s="303" t="str">
        <f t="shared" si="38"/>
        <v/>
      </c>
      <c r="AC38" s="320" t="str">
        <f t="shared" si="39"/>
        <v/>
      </c>
      <c r="AD38" s="302" t="str">
        <f>IF('Marks Entry'!R39="","",'Marks Entry'!R39)</f>
        <v/>
      </c>
      <c r="AE38" s="320" t="str">
        <f t="shared" si="40"/>
        <v/>
      </c>
      <c r="AF38" s="317" t="str">
        <f>IF('Marks Entry'!S39="","",'Marks Entry'!S39)</f>
        <v/>
      </c>
      <c r="AG38" s="321" t="str">
        <f t="shared" si="41"/>
        <v/>
      </c>
      <c r="AH38" s="307">
        <f t="shared" si="42"/>
        <v>0</v>
      </c>
      <c r="AI38" s="307">
        <f t="shared" si="123"/>
        <v>0</v>
      </c>
      <c r="AJ38" s="308" t="str">
        <f t="shared" si="43"/>
        <v/>
      </c>
      <c r="AK38" s="307" t="str">
        <f t="shared" si="44"/>
        <v/>
      </c>
      <c r="AL38" s="307" t="str">
        <f t="shared" si="45"/>
        <v/>
      </c>
      <c r="AM38" s="307" t="str">
        <f t="shared" si="46"/>
        <v/>
      </c>
      <c r="AN38" s="302" t="str">
        <f>IF('Marks Entry'!T39="","",'Marks Entry'!T39)</f>
        <v/>
      </c>
      <c r="AO38" s="302" t="str">
        <f>IF('Marks Entry'!U39="","",'Marks Entry'!U39)</f>
        <v/>
      </c>
      <c r="AP38" s="302" t="str">
        <f>IF('Marks Entry'!V39="","",'Marks Entry'!V39)</f>
        <v/>
      </c>
      <c r="AQ38" s="303" t="str">
        <f t="shared" si="47"/>
        <v/>
      </c>
      <c r="AR38" s="320" t="str">
        <f t="shared" si="48"/>
        <v/>
      </c>
      <c r="AS38" s="302" t="str">
        <f>IF('Marks Entry'!W39="","",'Marks Entry'!W39)</f>
        <v/>
      </c>
      <c r="AT38" s="320" t="str">
        <f t="shared" si="49"/>
        <v/>
      </c>
      <c r="AU38" s="317" t="str">
        <f>IF('Marks Entry'!X39="","",'Marks Entry'!X39)</f>
        <v/>
      </c>
      <c r="AV38" s="321" t="str">
        <f t="shared" si="50"/>
        <v/>
      </c>
      <c r="AW38" s="307">
        <f t="shared" si="51"/>
        <v>0</v>
      </c>
      <c r="AX38" s="307">
        <f t="shared" si="124"/>
        <v>0</v>
      </c>
      <c r="AY38" s="308" t="str">
        <f t="shared" si="52"/>
        <v/>
      </c>
      <c r="AZ38" s="307" t="str">
        <f t="shared" si="53"/>
        <v/>
      </c>
      <c r="BA38" s="307" t="str">
        <f t="shared" si="54"/>
        <v/>
      </c>
      <c r="BB38" s="307" t="str">
        <f t="shared" si="55"/>
        <v/>
      </c>
      <c r="BC38" s="302" t="str">
        <f>IF('Marks Entry'!Y39="","",'Marks Entry'!Y39)</f>
        <v/>
      </c>
      <c r="BD38" s="302" t="str">
        <f>IF('Marks Entry'!Z39="","",'Marks Entry'!Z39)</f>
        <v/>
      </c>
      <c r="BE38" s="302" t="str">
        <f>IF('Marks Entry'!AA39="","",'Marks Entry'!AA39)</f>
        <v/>
      </c>
      <c r="BF38" s="303" t="str">
        <f t="shared" si="56"/>
        <v/>
      </c>
      <c r="BG38" s="320" t="str">
        <f t="shared" si="57"/>
        <v/>
      </c>
      <c r="BH38" s="302" t="str">
        <f>IF('Marks Entry'!AB39="","",'Marks Entry'!AB39)</f>
        <v/>
      </c>
      <c r="BI38" s="320" t="str">
        <f t="shared" si="58"/>
        <v/>
      </c>
      <c r="BJ38" s="317" t="str">
        <f>IF('Marks Entry'!AC39="","",'Marks Entry'!AC39)</f>
        <v/>
      </c>
      <c r="BK38" s="321" t="str">
        <f t="shared" si="59"/>
        <v/>
      </c>
      <c r="BL38" s="307">
        <f t="shared" si="60"/>
        <v>0</v>
      </c>
      <c r="BM38" s="307">
        <f t="shared" si="125"/>
        <v>0</v>
      </c>
      <c r="BN38" s="308" t="str">
        <f t="shared" si="61"/>
        <v/>
      </c>
      <c r="BO38" s="307" t="str">
        <f t="shared" si="62"/>
        <v/>
      </c>
      <c r="BP38" s="307" t="str">
        <f t="shared" si="63"/>
        <v/>
      </c>
      <c r="BQ38" s="307" t="str">
        <f t="shared" si="64"/>
        <v/>
      </c>
      <c r="BR38" s="302" t="str">
        <f>IF('Marks Entry'!AD39="","",'Marks Entry'!AD39)</f>
        <v/>
      </c>
      <c r="BS38" s="302" t="str">
        <f>IF('Marks Entry'!AE39="","",'Marks Entry'!AE39)</f>
        <v/>
      </c>
      <c r="BT38" s="302" t="str">
        <f>IF('Marks Entry'!AF39="","",'Marks Entry'!AF39)</f>
        <v/>
      </c>
      <c r="BU38" s="303" t="str">
        <f t="shared" si="65"/>
        <v/>
      </c>
      <c r="BV38" s="320" t="str">
        <f t="shared" si="66"/>
        <v/>
      </c>
      <c r="BW38" s="302" t="str">
        <f>IF('Marks Entry'!AG39="","",'Marks Entry'!AG39)</f>
        <v/>
      </c>
      <c r="BX38" s="320" t="str">
        <f t="shared" si="67"/>
        <v/>
      </c>
      <c r="BY38" s="317" t="str">
        <f>IF('Marks Entry'!AH39="","",'Marks Entry'!AH39)</f>
        <v/>
      </c>
      <c r="BZ38" s="321" t="str">
        <f t="shared" si="68"/>
        <v/>
      </c>
      <c r="CA38" s="307">
        <f t="shared" si="69"/>
        <v>0</v>
      </c>
      <c r="CB38" s="307">
        <f t="shared" si="126"/>
        <v>0</v>
      </c>
      <c r="CC38" s="308" t="str">
        <f t="shared" si="70"/>
        <v/>
      </c>
      <c r="CD38" s="307" t="str">
        <f t="shared" si="71"/>
        <v/>
      </c>
      <c r="CE38" s="307" t="str">
        <f t="shared" si="72"/>
        <v/>
      </c>
      <c r="CF38" s="307" t="str">
        <f t="shared" si="73"/>
        <v/>
      </c>
      <c r="CG38" s="302" t="str">
        <f>IF('Marks Entry'!AI39="","",'Marks Entry'!AI39)</f>
        <v/>
      </c>
      <c r="CH38" s="302" t="str">
        <f>IF('Marks Entry'!AJ39="","",'Marks Entry'!AJ39)</f>
        <v/>
      </c>
      <c r="CI38" s="302" t="str">
        <f>IF('Marks Entry'!AK39="","",'Marks Entry'!AK39)</f>
        <v/>
      </c>
      <c r="CJ38" s="303" t="str">
        <f t="shared" si="74"/>
        <v/>
      </c>
      <c r="CK38" s="320" t="str">
        <f t="shared" si="75"/>
        <v/>
      </c>
      <c r="CL38" s="302" t="str">
        <f>IF('Marks Entry'!AL39="","",'Marks Entry'!AL39)</f>
        <v/>
      </c>
      <c r="CM38" s="320" t="str">
        <f t="shared" si="76"/>
        <v/>
      </c>
      <c r="CN38" s="317" t="str">
        <f>IF('Marks Entry'!AM39="","",'Marks Entry'!AM39)</f>
        <v/>
      </c>
      <c r="CO38" s="321" t="str">
        <f t="shared" si="77"/>
        <v/>
      </c>
      <c r="CP38" s="307">
        <f t="shared" si="78"/>
        <v>0</v>
      </c>
      <c r="CQ38" s="307">
        <f t="shared" si="127"/>
        <v>0</v>
      </c>
      <c r="CR38" s="308" t="str">
        <f t="shared" si="79"/>
        <v/>
      </c>
      <c r="CS38" s="307" t="str">
        <f t="shared" si="80"/>
        <v/>
      </c>
      <c r="CT38" s="307" t="str">
        <f t="shared" si="81"/>
        <v/>
      </c>
      <c r="CU38" s="307" t="str">
        <f t="shared" si="82"/>
        <v/>
      </c>
      <c r="CV38" s="307">
        <f t="shared" si="21"/>
        <v>0</v>
      </c>
      <c r="CW38" s="322" t="str">
        <f t="shared" si="83"/>
        <v/>
      </c>
      <c r="CX38" s="322" t="str">
        <f t="shared" si="84"/>
        <v/>
      </c>
      <c r="CY38" s="322" t="str">
        <f t="shared" si="85"/>
        <v/>
      </c>
      <c r="CZ38" s="322" t="str">
        <f t="shared" si="86"/>
        <v/>
      </c>
      <c r="DA38" s="322" t="str">
        <f t="shared" si="87"/>
        <v/>
      </c>
      <c r="DB38" s="322" t="str">
        <f t="shared" si="88"/>
        <v/>
      </c>
      <c r="DC38" s="310">
        <f t="shared" si="117"/>
        <v>0</v>
      </c>
      <c r="DD38" s="310">
        <f t="shared" si="118"/>
        <v>0</v>
      </c>
      <c r="DE38" s="310">
        <f t="shared" si="119"/>
        <v>0</v>
      </c>
      <c r="DF38" s="310">
        <f t="shared" si="120"/>
        <v>0</v>
      </c>
      <c r="DG38" s="310">
        <f t="shared" si="121"/>
        <v>0</v>
      </c>
      <c r="DH38" s="323" t="str">
        <f t="shared" si="89"/>
        <v/>
      </c>
      <c r="DI38" s="20" t="str">
        <f>IF('Marks Entry'!AN39="","",'Marks Entry'!AN39)</f>
        <v/>
      </c>
      <c r="DJ38" s="20" t="str">
        <f>IF('Marks Entry'!AO39="","",'Marks Entry'!AO39)</f>
        <v/>
      </c>
      <c r="DK38" s="20" t="str">
        <f>IF('Marks Entry'!AP39="","",'Marks Entry'!AP39)</f>
        <v/>
      </c>
      <c r="DL38" s="20" t="str">
        <f>IF('Marks Entry'!AQ39="","",'Marks Entry'!AQ39)</f>
        <v/>
      </c>
      <c r="DM38" s="302" t="str">
        <f t="shared" si="90"/>
        <v/>
      </c>
      <c r="DN38" s="302" t="str">
        <f t="shared" si="91"/>
        <v/>
      </c>
      <c r="DO38" s="324" t="str">
        <f t="shared" si="92"/>
        <v/>
      </c>
      <c r="DP38" s="302" t="str">
        <f t="shared" si="93"/>
        <v/>
      </c>
      <c r="DQ38" s="325" t="str">
        <f t="shared" si="94"/>
        <v/>
      </c>
      <c r="DR38" s="324" t="str">
        <f t="shared" si="95"/>
        <v/>
      </c>
      <c r="DS38" s="302" t="str">
        <f t="shared" si="96"/>
        <v/>
      </c>
      <c r="DT38" s="325" t="str">
        <f t="shared" si="97"/>
        <v/>
      </c>
      <c r="DU38" s="324" t="str">
        <f t="shared" si="98"/>
        <v/>
      </c>
      <c r="DV38" s="302" t="str">
        <f t="shared" si="99"/>
        <v/>
      </c>
      <c r="DW38" s="325" t="str">
        <f t="shared" si="100"/>
        <v/>
      </c>
      <c r="DX38" s="324" t="str">
        <f t="shared" si="101"/>
        <v/>
      </c>
      <c r="DY38" s="302" t="str">
        <f t="shared" si="102"/>
        <v/>
      </c>
      <c r="DZ38" s="325" t="str">
        <f t="shared" si="103"/>
        <v/>
      </c>
      <c r="EA38" s="324" t="str">
        <f t="shared" si="104"/>
        <v/>
      </c>
      <c r="EB38" s="302" t="str">
        <f t="shared" si="105"/>
        <v/>
      </c>
      <c r="EC38" s="325" t="str">
        <f t="shared" si="106"/>
        <v/>
      </c>
      <c r="ED38" s="324" t="str">
        <f t="shared" ref="ED38:ED69" si="128">IF(EB38="G",ROUNDUP(36%*AW38-AT38,0),"")</f>
        <v/>
      </c>
      <c r="EE38" s="313" t="str">
        <f t="shared" si="107"/>
        <v xml:space="preserve">      </v>
      </c>
      <c r="EF38" s="313" t="str">
        <f t="shared" si="108"/>
        <v xml:space="preserve">      </v>
      </c>
      <c r="EG38" s="313" t="str">
        <f t="shared" si="109"/>
        <v xml:space="preserve">      </v>
      </c>
      <c r="EH38" s="313" t="str">
        <f t="shared" si="110"/>
        <v xml:space="preserve">      </v>
      </c>
      <c r="EI38" s="313" t="str">
        <f t="shared" si="111"/>
        <v/>
      </c>
      <c r="EJ38" s="326" t="str">
        <f t="shared" si="112"/>
        <v/>
      </c>
      <c r="EK38" s="327" t="str">
        <f t="shared" si="113"/>
        <v/>
      </c>
      <c r="EL38" s="328" t="str">
        <f t="shared" si="114"/>
        <v/>
      </c>
      <c r="EM38" s="329" t="str">
        <f t="shared" si="115"/>
        <v/>
      </c>
      <c r="EN38" s="330" t="str">
        <f t="shared" ref="EN38:EN69" si="129">IF(EM38="","",SUMPRODUCT((EM38&lt;EM$6:EM$105)/COUNTIF(EM$6:EM$105,EM$6:EM$105)))</f>
        <v/>
      </c>
      <c r="EO38" s="20" t="str">
        <f t="shared" si="116"/>
        <v/>
      </c>
      <c r="EP38" s="331"/>
    </row>
    <row r="39" spans="1:146" s="132" customFormat="1" ht="15.65" customHeight="1">
      <c r="A39" s="315">
        <v>34</v>
      </c>
      <c r="B39" s="316">
        <f>IF('Marks Entry'!B40="","",'Marks Entry'!B40)</f>
        <v>934</v>
      </c>
      <c r="C39" s="317" t="str">
        <f>IF('Marks Entry'!C40="","",'Marks Entry'!C40)</f>
        <v/>
      </c>
      <c r="D39" s="318" t="str">
        <f>IF('Marks Entry'!D40="","",'Marks Entry'!D40)</f>
        <v/>
      </c>
      <c r="E39" s="319" t="str">
        <f>IF('Marks Entry'!E40="","",'Marks Entry'!E40)</f>
        <v/>
      </c>
      <c r="F39" s="319" t="str">
        <f>IF('Marks Entry'!F40="","",'Marks Entry'!F40)</f>
        <v/>
      </c>
      <c r="G39" s="319" t="str">
        <f>IF('Marks Entry'!G40="","",'Marks Entry'!G40)</f>
        <v/>
      </c>
      <c r="H39" s="302" t="str">
        <f>IF('Marks Entry'!H40="","",'Marks Entry'!H40)</f>
        <v/>
      </c>
      <c r="I39" s="302" t="str">
        <f>IF('Marks Entry'!I40="","",'Marks Entry'!I40)</f>
        <v/>
      </c>
      <c r="J39" s="302" t="str">
        <f>IF('Marks Entry'!J40="","",'Marks Entry'!J40)</f>
        <v/>
      </c>
      <c r="K39" s="302" t="str">
        <f>IF('Marks Entry'!K40="","",'Marks Entry'!K40)</f>
        <v/>
      </c>
      <c r="L39" s="302" t="str">
        <f>IF('Marks Entry'!L40="","",'Marks Entry'!L40)</f>
        <v/>
      </c>
      <c r="M39" s="303" t="str">
        <f t="shared" si="29"/>
        <v/>
      </c>
      <c r="N39" s="320" t="str">
        <f t="shared" si="30"/>
        <v/>
      </c>
      <c r="O39" s="302" t="str">
        <f>IF('Marks Entry'!M40="","",'Marks Entry'!M40)</f>
        <v/>
      </c>
      <c r="P39" s="320" t="str">
        <f t="shared" si="31"/>
        <v/>
      </c>
      <c r="Q39" s="317" t="str">
        <f>IF('Marks Entry'!N40="","",'Marks Entry'!N40)</f>
        <v/>
      </c>
      <c r="R39" s="321" t="str">
        <f t="shared" si="32"/>
        <v/>
      </c>
      <c r="S39" s="307">
        <f t="shared" si="33"/>
        <v>0</v>
      </c>
      <c r="T39" s="307">
        <f t="shared" si="122"/>
        <v>0</v>
      </c>
      <c r="U39" s="308" t="str">
        <f t="shared" si="34"/>
        <v/>
      </c>
      <c r="V39" s="307" t="str">
        <f t="shared" si="35"/>
        <v/>
      </c>
      <c r="W39" s="307" t="str">
        <f t="shared" si="36"/>
        <v/>
      </c>
      <c r="X39" s="307" t="str">
        <f t="shared" si="37"/>
        <v/>
      </c>
      <c r="Y39" s="302" t="str">
        <f>IF('Marks Entry'!O40="","",'Marks Entry'!O40)</f>
        <v/>
      </c>
      <c r="Z39" s="302" t="str">
        <f>IF('Marks Entry'!P40="","",'Marks Entry'!P40)</f>
        <v/>
      </c>
      <c r="AA39" s="302" t="str">
        <f>IF('Marks Entry'!Q40="","",'Marks Entry'!Q40)</f>
        <v/>
      </c>
      <c r="AB39" s="303" t="str">
        <f t="shared" si="38"/>
        <v/>
      </c>
      <c r="AC39" s="320" t="str">
        <f t="shared" si="39"/>
        <v/>
      </c>
      <c r="AD39" s="302" t="str">
        <f>IF('Marks Entry'!R40="","",'Marks Entry'!R40)</f>
        <v/>
      </c>
      <c r="AE39" s="320" t="str">
        <f t="shared" si="40"/>
        <v/>
      </c>
      <c r="AF39" s="317" t="str">
        <f>IF('Marks Entry'!S40="","",'Marks Entry'!S40)</f>
        <v/>
      </c>
      <c r="AG39" s="321" t="str">
        <f t="shared" si="41"/>
        <v/>
      </c>
      <c r="AH39" s="307">
        <f t="shared" si="42"/>
        <v>0</v>
      </c>
      <c r="AI39" s="307">
        <f t="shared" si="123"/>
        <v>0</v>
      </c>
      <c r="AJ39" s="308" t="str">
        <f t="shared" si="43"/>
        <v/>
      </c>
      <c r="AK39" s="307" t="str">
        <f t="shared" si="44"/>
        <v/>
      </c>
      <c r="AL39" s="307" t="str">
        <f t="shared" si="45"/>
        <v/>
      </c>
      <c r="AM39" s="307" t="str">
        <f t="shared" si="46"/>
        <v/>
      </c>
      <c r="AN39" s="302" t="str">
        <f>IF('Marks Entry'!T40="","",'Marks Entry'!T40)</f>
        <v/>
      </c>
      <c r="AO39" s="302" t="str">
        <f>IF('Marks Entry'!U40="","",'Marks Entry'!U40)</f>
        <v/>
      </c>
      <c r="AP39" s="302" t="str">
        <f>IF('Marks Entry'!V40="","",'Marks Entry'!V40)</f>
        <v/>
      </c>
      <c r="AQ39" s="303" t="str">
        <f t="shared" si="47"/>
        <v/>
      </c>
      <c r="AR39" s="320" t="str">
        <f t="shared" si="48"/>
        <v/>
      </c>
      <c r="AS39" s="302" t="str">
        <f>IF('Marks Entry'!W40="","",'Marks Entry'!W40)</f>
        <v/>
      </c>
      <c r="AT39" s="320" t="str">
        <f t="shared" si="49"/>
        <v/>
      </c>
      <c r="AU39" s="317" t="str">
        <f>IF('Marks Entry'!X40="","",'Marks Entry'!X40)</f>
        <v/>
      </c>
      <c r="AV39" s="321" t="str">
        <f t="shared" si="50"/>
        <v/>
      </c>
      <c r="AW39" s="307">
        <f t="shared" si="51"/>
        <v>0</v>
      </c>
      <c r="AX39" s="307">
        <f t="shared" si="124"/>
        <v>0</v>
      </c>
      <c r="AY39" s="308" t="str">
        <f t="shared" si="52"/>
        <v/>
      </c>
      <c r="AZ39" s="307" t="str">
        <f t="shared" si="53"/>
        <v/>
      </c>
      <c r="BA39" s="307" t="str">
        <f t="shared" si="54"/>
        <v/>
      </c>
      <c r="BB39" s="307" t="str">
        <f t="shared" si="55"/>
        <v/>
      </c>
      <c r="BC39" s="302" t="str">
        <f>IF('Marks Entry'!Y40="","",'Marks Entry'!Y40)</f>
        <v/>
      </c>
      <c r="BD39" s="302" t="str">
        <f>IF('Marks Entry'!Z40="","",'Marks Entry'!Z40)</f>
        <v/>
      </c>
      <c r="BE39" s="302" t="str">
        <f>IF('Marks Entry'!AA40="","",'Marks Entry'!AA40)</f>
        <v/>
      </c>
      <c r="BF39" s="303" t="str">
        <f t="shared" si="56"/>
        <v/>
      </c>
      <c r="BG39" s="320" t="str">
        <f t="shared" si="57"/>
        <v/>
      </c>
      <c r="BH39" s="302" t="str">
        <f>IF('Marks Entry'!AB40="","",'Marks Entry'!AB40)</f>
        <v/>
      </c>
      <c r="BI39" s="320" t="str">
        <f t="shared" si="58"/>
        <v/>
      </c>
      <c r="BJ39" s="317" t="str">
        <f>IF('Marks Entry'!AC40="","",'Marks Entry'!AC40)</f>
        <v/>
      </c>
      <c r="BK39" s="321" t="str">
        <f t="shared" si="59"/>
        <v/>
      </c>
      <c r="BL39" s="307">
        <f t="shared" si="60"/>
        <v>0</v>
      </c>
      <c r="BM39" s="307">
        <f t="shared" si="125"/>
        <v>0</v>
      </c>
      <c r="BN39" s="308" t="str">
        <f t="shared" si="61"/>
        <v/>
      </c>
      <c r="BO39" s="307" t="str">
        <f t="shared" si="62"/>
        <v/>
      </c>
      <c r="BP39" s="307" t="str">
        <f t="shared" si="63"/>
        <v/>
      </c>
      <c r="BQ39" s="307" t="str">
        <f t="shared" si="64"/>
        <v/>
      </c>
      <c r="BR39" s="302" t="str">
        <f>IF('Marks Entry'!AD40="","",'Marks Entry'!AD40)</f>
        <v/>
      </c>
      <c r="BS39" s="302" t="str">
        <f>IF('Marks Entry'!AE40="","",'Marks Entry'!AE40)</f>
        <v/>
      </c>
      <c r="BT39" s="302" t="str">
        <f>IF('Marks Entry'!AF40="","",'Marks Entry'!AF40)</f>
        <v/>
      </c>
      <c r="BU39" s="303" t="str">
        <f t="shared" si="65"/>
        <v/>
      </c>
      <c r="BV39" s="320" t="str">
        <f t="shared" si="66"/>
        <v/>
      </c>
      <c r="BW39" s="302" t="str">
        <f>IF('Marks Entry'!AG40="","",'Marks Entry'!AG40)</f>
        <v/>
      </c>
      <c r="BX39" s="320" t="str">
        <f t="shared" si="67"/>
        <v/>
      </c>
      <c r="BY39" s="317" t="str">
        <f>IF('Marks Entry'!AH40="","",'Marks Entry'!AH40)</f>
        <v/>
      </c>
      <c r="BZ39" s="321" t="str">
        <f t="shared" si="68"/>
        <v/>
      </c>
      <c r="CA39" s="307">
        <f t="shared" si="69"/>
        <v>0</v>
      </c>
      <c r="CB39" s="307">
        <f t="shared" si="126"/>
        <v>0</v>
      </c>
      <c r="CC39" s="308" t="str">
        <f t="shared" si="70"/>
        <v/>
      </c>
      <c r="CD39" s="307" t="str">
        <f t="shared" si="71"/>
        <v/>
      </c>
      <c r="CE39" s="307" t="str">
        <f t="shared" si="72"/>
        <v/>
      </c>
      <c r="CF39" s="307" t="str">
        <f t="shared" si="73"/>
        <v/>
      </c>
      <c r="CG39" s="302" t="str">
        <f>IF('Marks Entry'!AI40="","",'Marks Entry'!AI40)</f>
        <v/>
      </c>
      <c r="CH39" s="302" t="str">
        <f>IF('Marks Entry'!AJ40="","",'Marks Entry'!AJ40)</f>
        <v/>
      </c>
      <c r="CI39" s="302" t="str">
        <f>IF('Marks Entry'!AK40="","",'Marks Entry'!AK40)</f>
        <v/>
      </c>
      <c r="CJ39" s="303" t="str">
        <f t="shared" si="74"/>
        <v/>
      </c>
      <c r="CK39" s="320" t="str">
        <f t="shared" si="75"/>
        <v/>
      </c>
      <c r="CL39" s="302" t="str">
        <f>IF('Marks Entry'!AL40="","",'Marks Entry'!AL40)</f>
        <v/>
      </c>
      <c r="CM39" s="320" t="str">
        <f t="shared" si="76"/>
        <v/>
      </c>
      <c r="CN39" s="317" t="str">
        <f>IF('Marks Entry'!AM40="","",'Marks Entry'!AM40)</f>
        <v/>
      </c>
      <c r="CO39" s="321" t="str">
        <f t="shared" si="77"/>
        <v/>
      </c>
      <c r="CP39" s="307">
        <f t="shared" si="78"/>
        <v>0</v>
      </c>
      <c r="CQ39" s="307">
        <f t="shared" si="127"/>
        <v>0</v>
      </c>
      <c r="CR39" s="308" t="str">
        <f t="shared" si="79"/>
        <v/>
      </c>
      <c r="CS39" s="307" t="str">
        <f t="shared" si="80"/>
        <v/>
      </c>
      <c r="CT39" s="307" t="str">
        <f t="shared" si="81"/>
        <v/>
      </c>
      <c r="CU39" s="307" t="str">
        <f t="shared" si="82"/>
        <v/>
      </c>
      <c r="CV39" s="307">
        <f t="shared" si="21"/>
        <v>0</v>
      </c>
      <c r="CW39" s="322" t="str">
        <f t="shared" si="83"/>
        <v/>
      </c>
      <c r="CX39" s="322" t="str">
        <f t="shared" si="84"/>
        <v/>
      </c>
      <c r="CY39" s="322" t="str">
        <f t="shared" si="85"/>
        <v/>
      </c>
      <c r="CZ39" s="322" t="str">
        <f t="shared" si="86"/>
        <v/>
      </c>
      <c r="DA39" s="322" t="str">
        <f t="shared" si="87"/>
        <v/>
      </c>
      <c r="DB39" s="322" t="str">
        <f t="shared" si="88"/>
        <v/>
      </c>
      <c r="DC39" s="310">
        <f t="shared" si="117"/>
        <v>0</v>
      </c>
      <c r="DD39" s="310">
        <f t="shared" si="118"/>
        <v>0</v>
      </c>
      <c r="DE39" s="310">
        <f t="shared" si="119"/>
        <v>0</v>
      </c>
      <c r="DF39" s="310">
        <f t="shared" si="120"/>
        <v>0</v>
      </c>
      <c r="DG39" s="310">
        <f t="shared" si="121"/>
        <v>0</v>
      </c>
      <c r="DH39" s="323" t="str">
        <f t="shared" si="89"/>
        <v/>
      </c>
      <c r="DI39" s="20" t="str">
        <f>IF('Marks Entry'!AN40="","",'Marks Entry'!AN40)</f>
        <v/>
      </c>
      <c r="DJ39" s="20" t="str">
        <f>IF('Marks Entry'!AO40="","",'Marks Entry'!AO40)</f>
        <v/>
      </c>
      <c r="DK39" s="20" t="str">
        <f>IF('Marks Entry'!AP40="","",'Marks Entry'!AP40)</f>
        <v/>
      </c>
      <c r="DL39" s="20" t="str">
        <f>IF('Marks Entry'!AQ40="","",'Marks Entry'!AQ40)</f>
        <v/>
      </c>
      <c r="DM39" s="302" t="str">
        <f t="shared" si="90"/>
        <v/>
      </c>
      <c r="DN39" s="302" t="str">
        <f t="shared" si="91"/>
        <v/>
      </c>
      <c r="DO39" s="324" t="str">
        <f t="shared" si="92"/>
        <v/>
      </c>
      <c r="DP39" s="302" t="str">
        <f t="shared" si="93"/>
        <v/>
      </c>
      <c r="DQ39" s="325" t="str">
        <f t="shared" si="94"/>
        <v/>
      </c>
      <c r="DR39" s="324" t="str">
        <f t="shared" si="95"/>
        <v/>
      </c>
      <c r="DS39" s="302" t="str">
        <f t="shared" si="96"/>
        <v/>
      </c>
      <c r="DT39" s="325" t="str">
        <f t="shared" si="97"/>
        <v/>
      </c>
      <c r="DU39" s="324" t="str">
        <f t="shared" si="98"/>
        <v/>
      </c>
      <c r="DV39" s="302" t="str">
        <f t="shared" si="99"/>
        <v/>
      </c>
      <c r="DW39" s="325" t="str">
        <f t="shared" si="100"/>
        <v/>
      </c>
      <c r="DX39" s="324" t="str">
        <f t="shared" si="101"/>
        <v/>
      </c>
      <c r="DY39" s="302" t="str">
        <f t="shared" si="102"/>
        <v/>
      </c>
      <c r="DZ39" s="325" t="str">
        <f t="shared" si="103"/>
        <v/>
      </c>
      <c r="EA39" s="324" t="str">
        <f t="shared" si="104"/>
        <v/>
      </c>
      <c r="EB39" s="302" t="str">
        <f t="shared" si="105"/>
        <v/>
      </c>
      <c r="EC39" s="325" t="str">
        <f t="shared" si="106"/>
        <v/>
      </c>
      <c r="ED39" s="324" t="str">
        <f t="shared" si="128"/>
        <v/>
      </c>
      <c r="EE39" s="313" t="str">
        <f t="shared" si="107"/>
        <v xml:space="preserve">      </v>
      </c>
      <c r="EF39" s="313" t="str">
        <f t="shared" si="108"/>
        <v xml:space="preserve">      </v>
      </c>
      <c r="EG39" s="313" t="str">
        <f t="shared" si="109"/>
        <v xml:space="preserve">      </v>
      </c>
      <c r="EH39" s="313" t="str">
        <f t="shared" si="110"/>
        <v xml:space="preserve">      </v>
      </c>
      <c r="EI39" s="313" t="str">
        <f t="shared" si="111"/>
        <v/>
      </c>
      <c r="EJ39" s="326" t="str">
        <f t="shared" si="112"/>
        <v/>
      </c>
      <c r="EK39" s="327" t="str">
        <f t="shared" si="113"/>
        <v/>
      </c>
      <c r="EL39" s="328" t="str">
        <f t="shared" si="114"/>
        <v/>
      </c>
      <c r="EM39" s="329" t="str">
        <f t="shared" si="115"/>
        <v/>
      </c>
      <c r="EN39" s="330" t="str">
        <f t="shared" si="129"/>
        <v/>
      </c>
      <c r="EO39" s="20" t="str">
        <f t="shared" si="116"/>
        <v/>
      </c>
      <c r="EP39" s="331"/>
    </row>
    <row r="40" spans="1:146" s="132" customFormat="1" ht="15.65" customHeight="1">
      <c r="A40" s="315">
        <v>35</v>
      </c>
      <c r="B40" s="316">
        <f>IF('Marks Entry'!B41="","",'Marks Entry'!B41)</f>
        <v>935</v>
      </c>
      <c r="C40" s="317" t="str">
        <f>IF('Marks Entry'!C41="","",'Marks Entry'!C41)</f>
        <v/>
      </c>
      <c r="D40" s="318" t="str">
        <f>IF('Marks Entry'!D41="","",'Marks Entry'!D41)</f>
        <v/>
      </c>
      <c r="E40" s="319" t="str">
        <f>IF('Marks Entry'!E41="","",'Marks Entry'!E41)</f>
        <v/>
      </c>
      <c r="F40" s="319" t="str">
        <f>IF('Marks Entry'!F41="","",'Marks Entry'!F41)</f>
        <v/>
      </c>
      <c r="G40" s="319" t="str">
        <f>IF('Marks Entry'!G41="","",'Marks Entry'!G41)</f>
        <v/>
      </c>
      <c r="H40" s="302" t="str">
        <f>IF('Marks Entry'!H41="","",'Marks Entry'!H41)</f>
        <v/>
      </c>
      <c r="I40" s="302" t="str">
        <f>IF('Marks Entry'!I41="","",'Marks Entry'!I41)</f>
        <v/>
      </c>
      <c r="J40" s="302" t="str">
        <f>IF('Marks Entry'!J41="","",'Marks Entry'!J41)</f>
        <v/>
      </c>
      <c r="K40" s="302" t="str">
        <f>IF('Marks Entry'!K41="","",'Marks Entry'!K41)</f>
        <v/>
      </c>
      <c r="L40" s="302" t="str">
        <f>IF('Marks Entry'!L41="","",'Marks Entry'!L41)</f>
        <v/>
      </c>
      <c r="M40" s="303" t="str">
        <f t="shared" si="29"/>
        <v/>
      </c>
      <c r="N40" s="320" t="str">
        <f t="shared" si="30"/>
        <v/>
      </c>
      <c r="O40" s="302" t="str">
        <f>IF('Marks Entry'!M41="","",'Marks Entry'!M41)</f>
        <v/>
      </c>
      <c r="P40" s="320" t="str">
        <f t="shared" si="31"/>
        <v/>
      </c>
      <c r="Q40" s="317" t="str">
        <f>IF('Marks Entry'!N41="","",'Marks Entry'!N41)</f>
        <v/>
      </c>
      <c r="R40" s="321" t="str">
        <f t="shared" si="32"/>
        <v/>
      </c>
      <c r="S40" s="307">
        <f t="shared" si="33"/>
        <v>0</v>
      </c>
      <c r="T40" s="307">
        <f t="shared" si="122"/>
        <v>0</v>
      </c>
      <c r="U40" s="308" t="str">
        <f t="shared" si="34"/>
        <v/>
      </c>
      <c r="V40" s="307" t="str">
        <f t="shared" si="35"/>
        <v/>
      </c>
      <c r="W40" s="307" t="str">
        <f t="shared" si="36"/>
        <v/>
      </c>
      <c r="X40" s="307" t="str">
        <f t="shared" si="37"/>
        <v/>
      </c>
      <c r="Y40" s="302" t="str">
        <f>IF('Marks Entry'!O41="","",'Marks Entry'!O41)</f>
        <v/>
      </c>
      <c r="Z40" s="302" t="str">
        <f>IF('Marks Entry'!P41="","",'Marks Entry'!P41)</f>
        <v/>
      </c>
      <c r="AA40" s="302" t="str">
        <f>IF('Marks Entry'!Q41="","",'Marks Entry'!Q41)</f>
        <v/>
      </c>
      <c r="AB40" s="303" t="str">
        <f t="shared" si="38"/>
        <v/>
      </c>
      <c r="AC40" s="320" t="str">
        <f t="shared" si="39"/>
        <v/>
      </c>
      <c r="AD40" s="302" t="str">
        <f>IF('Marks Entry'!R41="","",'Marks Entry'!R41)</f>
        <v/>
      </c>
      <c r="AE40" s="320" t="str">
        <f t="shared" si="40"/>
        <v/>
      </c>
      <c r="AF40" s="317" t="str">
        <f>IF('Marks Entry'!S41="","",'Marks Entry'!S41)</f>
        <v/>
      </c>
      <c r="AG40" s="321" t="str">
        <f t="shared" si="41"/>
        <v/>
      </c>
      <c r="AH40" s="307">
        <f t="shared" si="42"/>
        <v>0</v>
      </c>
      <c r="AI40" s="307">
        <f t="shared" si="123"/>
        <v>0</v>
      </c>
      <c r="AJ40" s="308" t="str">
        <f t="shared" si="43"/>
        <v/>
      </c>
      <c r="AK40" s="307" t="str">
        <f t="shared" si="44"/>
        <v/>
      </c>
      <c r="AL40" s="307" t="str">
        <f t="shared" si="45"/>
        <v/>
      </c>
      <c r="AM40" s="307" t="str">
        <f t="shared" si="46"/>
        <v/>
      </c>
      <c r="AN40" s="302" t="str">
        <f>IF('Marks Entry'!T41="","",'Marks Entry'!T41)</f>
        <v/>
      </c>
      <c r="AO40" s="302" t="str">
        <f>IF('Marks Entry'!U41="","",'Marks Entry'!U41)</f>
        <v/>
      </c>
      <c r="AP40" s="302" t="str">
        <f>IF('Marks Entry'!V41="","",'Marks Entry'!V41)</f>
        <v/>
      </c>
      <c r="AQ40" s="303" t="str">
        <f t="shared" si="47"/>
        <v/>
      </c>
      <c r="AR40" s="320" t="str">
        <f t="shared" si="48"/>
        <v/>
      </c>
      <c r="AS40" s="302" t="str">
        <f>IF('Marks Entry'!W41="","",'Marks Entry'!W41)</f>
        <v/>
      </c>
      <c r="AT40" s="320" t="str">
        <f t="shared" si="49"/>
        <v/>
      </c>
      <c r="AU40" s="317" t="str">
        <f>IF('Marks Entry'!X41="","",'Marks Entry'!X41)</f>
        <v/>
      </c>
      <c r="AV40" s="321" t="str">
        <f t="shared" si="50"/>
        <v/>
      </c>
      <c r="AW40" s="307">
        <f t="shared" si="51"/>
        <v>0</v>
      </c>
      <c r="AX40" s="307">
        <f t="shared" si="124"/>
        <v>0</v>
      </c>
      <c r="AY40" s="308" t="str">
        <f t="shared" si="52"/>
        <v/>
      </c>
      <c r="AZ40" s="307" t="str">
        <f t="shared" si="53"/>
        <v/>
      </c>
      <c r="BA40" s="307" t="str">
        <f t="shared" si="54"/>
        <v/>
      </c>
      <c r="BB40" s="307" t="str">
        <f t="shared" si="55"/>
        <v/>
      </c>
      <c r="BC40" s="302" t="str">
        <f>IF('Marks Entry'!Y41="","",'Marks Entry'!Y41)</f>
        <v/>
      </c>
      <c r="BD40" s="302" t="str">
        <f>IF('Marks Entry'!Z41="","",'Marks Entry'!Z41)</f>
        <v/>
      </c>
      <c r="BE40" s="302" t="str">
        <f>IF('Marks Entry'!AA41="","",'Marks Entry'!AA41)</f>
        <v/>
      </c>
      <c r="BF40" s="303" t="str">
        <f t="shared" si="56"/>
        <v/>
      </c>
      <c r="BG40" s="320" t="str">
        <f t="shared" si="57"/>
        <v/>
      </c>
      <c r="BH40" s="302" t="str">
        <f>IF('Marks Entry'!AB41="","",'Marks Entry'!AB41)</f>
        <v/>
      </c>
      <c r="BI40" s="320" t="str">
        <f t="shared" si="58"/>
        <v/>
      </c>
      <c r="BJ40" s="317" t="str">
        <f>IF('Marks Entry'!AC41="","",'Marks Entry'!AC41)</f>
        <v/>
      </c>
      <c r="BK40" s="321" t="str">
        <f t="shared" si="59"/>
        <v/>
      </c>
      <c r="BL40" s="307">
        <f t="shared" si="60"/>
        <v>0</v>
      </c>
      <c r="BM40" s="307">
        <f t="shared" si="125"/>
        <v>0</v>
      </c>
      <c r="BN40" s="308" t="str">
        <f t="shared" si="61"/>
        <v/>
      </c>
      <c r="BO40" s="307" t="str">
        <f t="shared" si="62"/>
        <v/>
      </c>
      <c r="BP40" s="307" t="str">
        <f t="shared" si="63"/>
        <v/>
      </c>
      <c r="BQ40" s="307" t="str">
        <f t="shared" si="64"/>
        <v/>
      </c>
      <c r="BR40" s="302" t="str">
        <f>IF('Marks Entry'!AD41="","",'Marks Entry'!AD41)</f>
        <v/>
      </c>
      <c r="BS40" s="302" t="str">
        <f>IF('Marks Entry'!AE41="","",'Marks Entry'!AE41)</f>
        <v/>
      </c>
      <c r="BT40" s="302" t="str">
        <f>IF('Marks Entry'!AF41="","",'Marks Entry'!AF41)</f>
        <v/>
      </c>
      <c r="BU40" s="303" t="str">
        <f t="shared" si="65"/>
        <v/>
      </c>
      <c r="BV40" s="320" t="str">
        <f t="shared" si="66"/>
        <v/>
      </c>
      <c r="BW40" s="302" t="str">
        <f>IF('Marks Entry'!AG41="","",'Marks Entry'!AG41)</f>
        <v/>
      </c>
      <c r="BX40" s="320" t="str">
        <f t="shared" si="67"/>
        <v/>
      </c>
      <c r="BY40" s="317" t="str">
        <f>IF('Marks Entry'!AH41="","",'Marks Entry'!AH41)</f>
        <v/>
      </c>
      <c r="BZ40" s="321" t="str">
        <f t="shared" si="68"/>
        <v/>
      </c>
      <c r="CA40" s="307">
        <f t="shared" si="69"/>
        <v>0</v>
      </c>
      <c r="CB40" s="307">
        <f t="shared" si="126"/>
        <v>0</v>
      </c>
      <c r="CC40" s="308" t="str">
        <f t="shared" si="70"/>
        <v/>
      </c>
      <c r="CD40" s="307" t="str">
        <f t="shared" si="71"/>
        <v/>
      </c>
      <c r="CE40" s="307" t="str">
        <f t="shared" si="72"/>
        <v/>
      </c>
      <c r="CF40" s="307" t="str">
        <f t="shared" si="73"/>
        <v/>
      </c>
      <c r="CG40" s="302" t="str">
        <f>IF('Marks Entry'!AI41="","",'Marks Entry'!AI41)</f>
        <v/>
      </c>
      <c r="CH40" s="302" t="str">
        <f>IF('Marks Entry'!AJ41="","",'Marks Entry'!AJ41)</f>
        <v/>
      </c>
      <c r="CI40" s="302" t="str">
        <f>IF('Marks Entry'!AK41="","",'Marks Entry'!AK41)</f>
        <v/>
      </c>
      <c r="CJ40" s="303" t="str">
        <f t="shared" si="74"/>
        <v/>
      </c>
      <c r="CK40" s="320" t="str">
        <f t="shared" si="75"/>
        <v/>
      </c>
      <c r="CL40" s="302" t="str">
        <f>IF('Marks Entry'!AL41="","",'Marks Entry'!AL41)</f>
        <v/>
      </c>
      <c r="CM40" s="320" t="str">
        <f t="shared" si="76"/>
        <v/>
      </c>
      <c r="CN40" s="317" t="str">
        <f>IF('Marks Entry'!AM41="","",'Marks Entry'!AM41)</f>
        <v/>
      </c>
      <c r="CO40" s="321" t="str">
        <f t="shared" si="77"/>
        <v/>
      </c>
      <c r="CP40" s="307">
        <f t="shared" si="78"/>
        <v>0</v>
      </c>
      <c r="CQ40" s="307">
        <f t="shared" si="127"/>
        <v>0</v>
      </c>
      <c r="CR40" s="308" t="str">
        <f t="shared" si="79"/>
        <v/>
      </c>
      <c r="CS40" s="307" t="str">
        <f t="shared" si="80"/>
        <v/>
      </c>
      <c r="CT40" s="307" t="str">
        <f t="shared" si="81"/>
        <v/>
      </c>
      <c r="CU40" s="307" t="str">
        <f t="shared" si="82"/>
        <v/>
      </c>
      <c r="CV40" s="307">
        <f t="shared" si="21"/>
        <v>0</v>
      </c>
      <c r="CW40" s="322" t="str">
        <f t="shared" si="83"/>
        <v/>
      </c>
      <c r="CX40" s="322" t="str">
        <f t="shared" si="84"/>
        <v/>
      </c>
      <c r="CY40" s="322" t="str">
        <f t="shared" si="85"/>
        <v/>
      </c>
      <c r="CZ40" s="322" t="str">
        <f t="shared" si="86"/>
        <v/>
      </c>
      <c r="DA40" s="322" t="str">
        <f t="shared" si="87"/>
        <v/>
      </c>
      <c r="DB40" s="322" t="str">
        <f t="shared" si="88"/>
        <v/>
      </c>
      <c r="DC40" s="310">
        <f t="shared" si="117"/>
        <v>0</v>
      </c>
      <c r="DD40" s="310">
        <f t="shared" si="118"/>
        <v>0</v>
      </c>
      <c r="DE40" s="310">
        <f t="shared" si="119"/>
        <v>0</v>
      </c>
      <c r="DF40" s="310">
        <f t="shared" si="120"/>
        <v>0</v>
      </c>
      <c r="DG40" s="310">
        <f t="shared" si="121"/>
        <v>0</v>
      </c>
      <c r="DH40" s="323" t="str">
        <f t="shared" si="89"/>
        <v/>
      </c>
      <c r="DI40" s="20" t="str">
        <f>IF('Marks Entry'!AN41="","",'Marks Entry'!AN41)</f>
        <v/>
      </c>
      <c r="DJ40" s="20" t="str">
        <f>IF('Marks Entry'!AO41="","",'Marks Entry'!AO41)</f>
        <v/>
      </c>
      <c r="DK40" s="20" t="str">
        <f>IF('Marks Entry'!AP41="","",'Marks Entry'!AP41)</f>
        <v/>
      </c>
      <c r="DL40" s="20" t="str">
        <f>IF('Marks Entry'!AQ41="","",'Marks Entry'!AQ41)</f>
        <v/>
      </c>
      <c r="DM40" s="302" t="str">
        <f t="shared" si="90"/>
        <v/>
      </c>
      <c r="DN40" s="302" t="str">
        <f t="shared" si="91"/>
        <v/>
      </c>
      <c r="DO40" s="324" t="str">
        <f t="shared" si="92"/>
        <v/>
      </c>
      <c r="DP40" s="302" t="str">
        <f t="shared" si="93"/>
        <v/>
      </c>
      <c r="DQ40" s="325" t="str">
        <f t="shared" si="94"/>
        <v/>
      </c>
      <c r="DR40" s="324" t="str">
        <f t="shared" si="95"/>
        <v/>
      </c>
      <c r="DS40" s="302" t="str">
        <f t="shared" si="96"/>
        <v/>
      </c>
      <c r="DT40" s="325" t="str">
        <f t="shared" si="97"/>
        <v/>
      </c>
      <c r="DU40" s="324" t="str">
        <f t="shared" si="98"/>
        <v/>
      </c>
      <c r="DV40" s="302" t="str">
        <f t="shared" si="99"/>
        <v/>
      </c>
      <c r="DW40" s="325" t="str">
        <f t="shared" si="100"/>
        <v/>
      </c>
      <c r="DX40" s="324" t="str">
        <f t="shared" si="101"/>
        <v/>
      </c>
      <c r="DY40" s="302" t="str">
        <f t="shared" si="102"/>
        <v/>
      </c>
      <c r="DZ40" s="325" t="str">
        <f t="shared" si="103"/>
        <v/>
      </c>
      <c r="EA40" s="324" t="str">
        <f t="shared" si="104"/>
        <v/>
      </c>
      <c r="EB40" s="302" t="str">
        <f t="shared" si="105"/>
        <v/>
      </c>
      <c r="EC40" s="325" t="str">
        <f t="shared" si="106"/>
        <v/>
      </c>
      <c r="ED40" s="324" t="str">
        <f t="shared" si="128"/>
        <v/>
      </c>
      <c r="EE40" s="313" t="str">
        <f t="shared" si="107"/>
        <v xml:space="preserve">      </v>
      </c>
      <c r="EF40" s="313" t="str">
        <f t="shared" si="108"/>
        <v xml:space="preserve">      </v>
      </c>
      <c r="EG40" s="313" t="str">
        <f t="shared" si="109"/>
        <v xml:space="preserve">      </v>
      </c>
      <c r="EH40" s="313" t="str">
        <f t="shared" si="110"/>
        <v xml:space="preserve">      </v>
      </c>
      <c r="EI40" s="313" t="str">
        <f t="shared" si="111"/>
        <v/>
      </c>
      <c r="EJ40" s="326" t="str">
        <f t="shared" si="112"/>
        <v/>
      </c>
      <c r="EK40" s="327" t="str">
        <f t="shared" si="113"/>
        <v/>
      </c>
      <c r="EL40" s="328" t="str">
        <f t="shared" si="114"/>
        <v/>
      </c>
      <c r="EM40" s="329" t="str">
        <f t="shared" si="115"/>
        <v/>
      </c>
      <c r="EN40" s="330" t="str">
        <f t="shared" si="129"/>
        <v/>
      </c>
      <c r="EO40" s="20" t="str">
        <f t="shared" si="116"/>
        <v/>
      </c>
      <c r="EP40" s="331"/>
    </row>
    <row r="41" spans="1:146" s="132" customFormat="1" ht="15.65" customHeight="1">
      <c r="A41" s="315">
        <v>36</v>
      </c>
      <c r="B41" s="316">
        <f>IF('Marks Entry'!B42="","",'Marks Entry'!B42)</f>
        <v>936</v>
      </c>
      <c r="C41" s="317" t="str">
        <f>IF('Marks Entry'!C42="","",'Marks Entry'!C42)</f>
        <v/>
      </c>
      <c r="D41" s="318" t="str">
        <f>IF('Marks Entry'!D42="","",'Marks Entry'!D42)</f>
        <v/>
      </c>
      <c r="E41" s="319" t="str">
        <f>IF('Marks Entry'!E42="","",'Marks Entry'!E42)</f>
        <v/>
      </c>
      <c r="F41" s="319" t="str">
        <f>IF('Marks Entry'!F42="","",'Marks Entry'!F42)</f>
        <v/>
      </c>
      <c r="G41" s="319" t="str">
        <f>IF('Marks Entry'!G42="","",'Marks Entry'!G42)</f>
        <v/>
      </c>
      <c r="H41" s="302" t="str">
        <f>IF('Marks Entry'!H42="","",'Marks Entry'!H42)</f>
        <v/>
      </c>
      <c r="I41" s="302" t="str">
        <f>IF('Marks Entry'!I42="","",'Marks Entry'!I42)</f>
        <v/>
      </c>
      <c r="J41" s="302" t="str">
        <f>IF('Marks Entry'!J42="","",'Marks Entry'!J42)</f>
        <v/>
      </c>
      <c r="K41" s="302" t="str">
        <f>IF('Marks Entry'!K42="","",'Marks Entry'!K42)</f>
        <v/>
      </c>
      <c r="L41" s="302" t="str">
        <f>IF('Marks Entry'!L42="","",'Marks Entry'!L42)</f>
        <v/>
      </c>
      <c r="M41" s="303" t="str">
        <f t="shared" si="29"/>
        <v/>
      </c>
      <c r="N41" s="320" t="str">
        <f t="shared" si="30"/>
        <v/>
      </c>
      <c r="O41" s="302" t="str">
        <f>IF('Marks Entry'!M42="","",'Marks Entry'!M42)</f>
        <v/>
      </c>
      <c r="P41" s="320" t="str">
        <f t="shared" si="31"/>
        <v/>
      </c>
      <c r="Q41" s="317" t="str">
        <f>IF('Marks Entry'!N42="","",'Marks Entry'!N42)</f>
        <v/>
      </c>
      <c r="R41" s="321" t="str">
        <f t="shared" si="32"/>
        <v/>
      </c>
      <c r="S41" s="307">
        <f t="shared" si="33"/>
        <v>0</v>
      </c>
      <c r="T41" s="307">
        <f t="shared" si="122"/>
        <v>0</v>
      </c>
      <c r="U41" s="308" t="str">
        <f t="shared" si="34"/>
        <v/>
      </c>
      <c r="V41" s="307" t="str">
        <f t="shared" si="35"/>
        <v/>
      </c>
      <c r="W41" s="307" t="str">
        <f t="shared" si="36"/>
        <v/>
      </c>
      <c r="X41" s="307" t="str">
        <f t="shared" si="37"/>
        <v/>
      </c>
      <c r="Y41" s="302" t="str">
        <f>IF('Marks Entry'!O42="","",'Marks Entry'!O42)</f>
        <v/>
      </c>
      <c r="Z41" s="302" t="str">
        <f>IF('Marks Entry'!P42="","",'Marks Entry'!P42)</f>
        <v/>
      </c>
      <c r="AA41" s="302" t="str">
        <f>IF('Marks Entry'!Q42="","",'Marks Entry'!Q42)</f>
        <v/>
      </c>
      <c r="AB41" s="303" t="str">
        <f t="shared" si="38"/>
        <v/>
      </c>
      <c r="AC41" s="320" t="str">
        <f t="shared" si="39"/>
        <v/>
      </c>
      <c r="AD41" s="302" t="str">
        <f>IF('Marks Entry'!R42="","",'Marks Entry'!R42)</f>
        <v/>
      </c>
      <c r="AE41" s="320" t="str">
        <f t="shared" si="40"/>
        <v/>
      </c>
      <c r="AF41" s="317" t="str">
        <f>IF('Marks Entry'!S42="","",'Marks Entry'!S42)</f>
        <v/>
      </c>
      <c r="AG41" s="321" t="str">
        <f t="shared" si="41"/>
        <v/>
      </c>
      <c r="AH41" s="307">
        <f t="shared" si="42"/>
        <v>0</v>
      </c>
      <c r="AI41" s="307">
        <f t="shared" si="123"/>
        <v>0</v>
      </c>
      <c r="AJ41" s="308" t="str">
        <f t="shared" si="43"/>
        <v/>
      </c>
      <c r="AK41" s="307" t="str">
        <f t="shared" si="44"/>
        <v/>
      </c>
      <c r="AL41" s="307" t="str">
        <f t="shared" si="45"/>
        <v/>
      </c>
      <c r="AM41" s="307" t="str">
        <f t="shared" si="46"/>
        <v/>
      </c>
      <c r="AN41" s="302" t="str">
        <f>IF('Marks Entry'!T42="","",'Marks Entry'!T42)</f>
        <v/>
      </c>
      <c r="AO41" s="302" t="str">
        <f>IF('Marks Entry'!U42="","",'Marks Entry'!U42)</f>
        <v/>
      </c>
      <c r="AP41" s="302" t="str">
        <f>IF('Marks Entry'!V42="","",'Marks Entry'!V42)</f>
        <v/>
      </c>
      <c r="AQ41" s="303" t="str">
        <f t="shared" si="47"/>
        <v/>
      </c>
      <c r="AR41" s="320" t="str">
        <f t="shared" si="48"/>
        <v/>
      </c>
      <c r="AS41" s="302" t="str">
        <f>IF('Marks Entry'!W42="","",'Marks Entry'!W42)</f>
        <v/>
      </c>
      <c r="AT41" s="320" t="str">
        <f t="shared" si="49"/>
        <v/>
      </c>
      <c r="AU41" s="317" t="str">
        <f>IF('Marks Entry'!X42="","",'Marks Entry'!X42)</f>
        <v/>
      </c>
      <c r="AV41" s="321" t="str">
        <f t="shared" si="50"/>
        <v/>
      </c>
      <c r="AW41" s="307">
        <f t="shared" si="51"/>
        <v>0</v>
      </c>
      <c r="AX41" s="307">
        <f t="shared" si="124"/>
        <v>0</v>
      </c>
      <c r="AY41" s="308" t="str">
        <f t="shared" si="52"/>
        <v/>
      </c>
      <c r="AZ41" s="307" t="str">
        <f t="shared" si="53"/>
        <v/>
      </c>
      <c r="BA41" s="307" t="str">
        <f t="shared" si="54"/>
        <v/>
      </c>
      <c r="BB41" s="307" t="str">
        <f t="shared" si="55"/>
        <v/>
      </c>
      <c r="BC41" s="302" t="str">
        <f>IF('Marks Entry'!Y42="","",'Marks Entry'!Y42)</f>
        <v/>
      </c>
      <c r="BD41" s="302" t="str">
        <f>IF('Marks Entry'!Z42="","",'Marks Entry'!Z42)</f>
        <v/>
      </c>
      <c r="BE41" s="302" t="str">
        <f>IF('Marks Entry'!AA42="","",'Marks Entry'!AA42)</f>
        <v/>
      </c>
      <c r="BF41" s="303" t="str">
        <f t="shared" si="56"/>
        <v/>
      </c>
      <c r="BG41" s="320" t="str">
        <f t="shared" si="57"/>
        <v/>
      </c>
      <c r="BH41" s="302" t="str">
        <f>IF('Marks Entry'!AB42="","",'Marks Entry'!AB42)</f>
        <v/>
      </c>
      <c r="BI41" s="320" t="str">
        <f t="shared" si="58"/>
        <v/>
      </c>
      <c r="BJ41" s="317" t="str">
        <f>IF('Marks Entry'!AC42="","",'Marks Entry'!AC42)</f>
        <v/>
      </c>
      <c r="BK41" s="321" t="str">
        <f t="shared" si="59"/>
        <v/>
      </c>
      <c r="BL41" s="307">
        <f t="shared" si="60"/>
        <v>0</v>
      </c>
      <c r="BM41" s="307">
        <f t="shared" si="125"/>
        <v>0</v>
      </c>
      <c r="BN41" s="308" t="str">
        <f t="shared" si="61"/>
        <v/>
      </c>
      <c r="BO41" s="307" t="str">
        <f t="shared" si="62"/>
        <v/>
      </c>
      <c r="BP41" s="307" t="str">
        <f t="shared" si="63"/>
        <v/>
      </c>
      <c r="BQ41" s="307" t="str">
        <f t="shared" si="64"/>
        <v/>
      </c>
      <c r="BR41" s="302" t="str">
        <f>IF('Marks Entry'!AD42="","",'Marks Entry'!AD42)</f>
        <v/>
      </c>
      <c r="BS41" s="302" t="str">
        <f>IF('Marks Entry'!AE42="","",'Marks Entry'!AE42)</f>
        <v/>
      </c>
      <c r="BT41" s="302" t="str">
        <f>IF('Marks Entry'!AF42="","",'Marks Entry'!AF42)</f>
        <v/>
      </c>
      <c r="BU41" s="303" t="str">
        <f t="shared" si="65"/>
        <v/>
      </c>
      <c r="BV41" s="320" t="str">
        <f t="shared" si="66"/>
        <v/>
      </c>
      <c r="BW41" s="302" t="str">
        <f>IF('Marks Entry'!AG42="","",'Marks Entry'!AG42)</f>
        <v/>
      </c>
      <c r="BX41" s="320" t="str">
        <f t="shared" si="67"/>
        <v/>
      </c>
      <c r="BY41" s="317" t="str">
        <f>IF('Marks Entry'!AH42="","",'Marks Entry'!AH42)</f>
        <v/>
      </c>
      <c r="BZ41" s="321" t="str">
        <f t="shared" si="68"/>
        <v/>
      </c>
      <c r="CA41" s="307">
        <f t="shared" si="69"/>
        <v>0</v>
      </c>
      <c r="CB41" s="307">
        <f t="shared" si="126"/>
        <v>0</v>
      </c>
      <c r="CC41" s="308" t="str">
        <f t="shared" si="70"/>
        <v/>
      </c>
      <c r="CD41" s="307" t="str">
        <f t="shared" si="71"/>
        <v/>
      </c>
      <c r="CE41" s="307" t="str">
        <f t="shared" si="72"/>
        <v/>
      </c>
      <c r="CF41" s="307" t="str">
        <f t="shared" si="73"/>
        <v/>
      </c>
      <c r="CG41" s="302" t="str">
        <f>IF('Marks Entry'!AI42="","",'Marks Entry'!AI42)</f>
        <v/>
      </c>
      <c r="CH41" s="302" t="str">
        <f>IF('Marks Entry'!AJ42="","",'Marks Entry'!AJ42)</f>
        <v/>
      </c>
      <c r="CI41" s="302" t="str">
        <f>IF('Marks Entry'!AK42="","",'Marks Entry'!AK42)</f>
        <v/>
      </c>
      <c r="CJ41" s="303" t="str">
        <f t="shared" si="74"/>
        <v/>
      </c>
      <c r="CK41" s="320" t="str">
        <f t="shared" si="75"/>
        <v/>
      </c>
      <c r="CL41" s="302" t="str">
        <f>IF('Marks Entry'!AL42="","",'Marks Entry'!AL42)</f>
        <v/>
      </c>
      <c r="CM41" s="320" t="str">
        <f t="shared" si="76"/>
        <v/>
      </c>
      <c r="CN41" s="317" t="str">
        <f>IF('Marks Entry'!AM42="","",'Marks Entry'!AM42)</f>
        <v/>
      </c>
      <c r="CO41" s="321" t="str">
        <f t="shared" si="77"/>
        <v/>
      </c>
      <c r="CP41" s="307">
        <f t="shared" si="78"/>
        <v>0</v>
      </c>
      <c r="CQ41" s="307">
        <f t="shared" si="127"/>
        <v>0</v>
      </c>
      <c r="CR41" s="308" t="str">
        <f t="shared" si="79"/>
        <v/>
      </c>
      <c r="CS41" s="307" t="str">
        <f t="shared" si="80"/>
        <v/>
      </c>
      <c r="CT41" s="307" t="str">
        <f t="shared" si="81"/>
        <v/>
      </c>
      <c r="CU41" s="307" t="str">
        <f t="shared" si="82"/>
        <v/>
      </c>
      <c r="CV41" s="307">
        <f t="shared" si="21"/>
        <v>0</v>
      </c>
      <c r="CW41" s="322" t="str">
        <f t="shared" si="83"/>
        <v/>
      </c>
      <c r="CX41" s="322" t="str">
        <f t="shared" si="84"/>
        <v/>
      </c>
      <c r="CY41" s="322" t="str">
        <f t="shared" si="85"/>
        <v/>
      </c>
      <c r="CZ41" s="322" t="str">
        <f t="shared" si="86"/>
        <v/>
      </c>
      <c r="DA41" s="322" t="str">
        <f t="shared" si="87"/>
        <v/>
      </c>
      <c r="DB41" s="322" t="str">
        <f t="shared" si="88"/>
        <v/>
      </c>
      <c r="DC41" s="310">
        <f t="shared" si="117"/>
        <v>0</v>
      </c>
      <c r="DD41" s="310">
        <f t="shared" si="118"/>
        <v>0</v>
      </c>
      <c r="DE41" s="310">
        <f t="shared" si="119"/>
        <v>0</v>
      </c>
      <c r="DF41" s="310">
        <f t="shared" si="120"/>
        <v>0</v>
      </c>
      <c r="DG41" s="310">
        <f t="shared" si="121"/>
        <v>0</v>
      </c>
      <c r="DH41" s="323" t="str">
        <f t="shared" si="89"/>
        <v/>
      </c>
      <c r="DI41" s="20" t="str">
        <f>IF('Marks Entry'!AN42="","",'Marks Entry'!AN42)</f>
        <v/>
      </c>
      <c r="DJ41" s="20" t="str">
        <f>IF('Marks Entry'!AO42="","",'Marks Entry'!AO42)</f>
        <v/>
      </c>
      <c r="DK41" s="20" t="str">
        <f>IF('Marks Entry'!AP42="","",'Marks Entry'!AP42)</f>
        <v/>
      </c>
      <c r="DL41" s="20" t="str">
        <f>IF('Marks Entry'!AQ42="","",'Marks Entry'!AQ42)</f>
        <v/>
      </c>
      <c r="DM41" s="302" t="str">
        <f t="shared" si="90"/>
        <v/>
      </c>
      <c r="DN41" s="302" t="str">
        <f t="shared" si="91"/>
        <v/>
      </c>
      <c r="DO41" s="324" t="str">
        <f t="shared" si="92"/>
        <v/>
      </c>
      <c r="DP41" s="302" t="str">
        <f t="shared" si="93"/>
        <v/>
      </c>
      <c r="DQ41" s="325" t="str">
        <f t="shared" si="94"/>
        <v/>
      </c>
      <c r="DR41" s="324" t="str">
        <f t="shared" si="95"/>
        <v/>
      </c>
      <c r="DS41" s="302" t="str">
        <f t="shared" si="96"/>
        <v/>
      </c>
      <c r="DT41" s="325" t="str">
        <f t="shared" si="97"/>
        <v/>
      </c>
      <c r="DU41" s="324" t="str">
        <f t="shared" si="98"/>
        <v/>
      </c>
      <c r="DV41" s="302" t="str">
        <f t="shared" si="99"/>
        <v/>
      </c>
      <c r="DW41" s="325" t="str">
        <f t="shared" si="100"/>
        <v/>
      </c>
      <c r="DX41" s="324" t="str">
        <f t="shared" si="101"/>
        <v/>
      </c>
      <c r="DY41" s="302" t="str">
        <f t="shared" si="102"/>
        <v/>
      </c>
      <c r="DZ41" s="325" t="str">
        <f t="shared" si="103"/>
        <v/>
      </c>
      <c r="EA41" s="324" t="str">
        <f t="shared" si="104"/>
        <v/>
      </c>
      <c r="EB41" s="302" t="str">
        <f t="shared" si="105"/>
        <v/>
      </c>
      <c r="EC41" s="325" t="str">
        <f t="shared" si="106"/>
        <v/>
      </c>
      <c r="ED41" s="324" t="str">
        <f t="shared" si="128"/>
        <v/>
      </c>
      <c r="EE41" s="313" t="str">
        <f t="shared" si="107"/>
        <v xml:space="preserve">      </v>
      </c>
      <c r="EF41" s="313" t="str">
        <f t="shared" si="108"/>
        <v xml:space="preserve">      </v>
      </c>
      <c r="EG41" s="313" t="str">
        <f t="shared" si="109"/>
        <v xml:space="preserve">      </v>
      </c>
      <c r="EH41" s="313" t="str">
        <f t="shared" si="110"/>
        <v xml:space="preserve">      </v>
      </c>
      <c r="EI41" s="313" t="str">
        <f t="shared" si="111"/>
        <v/>
      </c>
      <c r="EJ41" s="326" t="str">
        <f t="shared" si="112"/>
        <v/>
      </c>
      <c r="EK41" s="327" t="str">
        <f t="shared" si="113"/>
        <v/>
      </c>
      <c r="EL41" s="328" t="str">
        <f t="shared" si="114"/>
        <v/>
      </c>
      <c r="EM41" s="329" t="str">
        <f t="shared" si="115"/>
        <v/>
      </c>
      <c r="EN41" s="330" t="str">
        <f t="shared" si="129"/>
        <v/>
      </c>
      <c r="EO41" s="20" t="str">
        <f t="shared" si="116"/>
        <v/>
      </c>
      <c r="EP41" s="331"/>
    </row>
    <row r="42" spans="1:146" s="132" customFormat="1" ht="15.65" customHeight="1">
      <c r="A42" s="315">
        <v>37</v>
      </c>
      <c r="B42" s="316">
        <f>IF('Marks Entry'!B43="","",'Marks Entry'!B43)</f>
        <v>937</v>
      </c>
      <c r="C42" s="317" t="str">
        <f>IF('Marks Entry'!C43="","",'Marks Entry'!C43)</f>
        <v/>
      </c>
      <c r="D42" s="318" t="str">
        <f>IF('Marks Entry'!D43="","",'Marks Entry'!D43)</f>
        <v/>
      </c>
      <c r="E42" s="319" t="str">
        <f>IF('Marks Entry'!E43="","",'Marks Entry'!E43)</f>
        <v/>
      </c>
      <c r="F42" s="319" t="str">
        <f>IF('Marks Entry'!F43="","",'Marks Entry'!F43)</f>
        <v/>
      </c>
      <c r="G42" s="319" t="str">
        <f>IF('Marks Entry'!G43="","",'Marks Entry'!G43)</f>
        <v/>
      </c>
      <c r="H42" s="302" t="str">
        <f>IF('Marks Entry'!H43="","",'Marks Entry'!H43)</f>
        <v/>
      </c>
      <c r="I42" s="302" t="str">
        <f>IF('Marks Entry'!I43="","",'Marks Entry'!I43)</f>
        <v/>
      </c>
      <c r="J42" s="302" t="str">
        <f>IF('Marks Entry'!J43="","",'Marks Entry'!J43)</f>
        <v/>
      </c>
      <c r="K42" s="302" t="str">
        <f>IF('Marks Entry'!K43="","",'Marks Entry'!K43)</f>
        <v/>
      </c>
      <c r="L42" s="302" t="str">
        <f>IF('Marks Entry'!L43="","",'Marks Entry'!L43)</f>
        <v/>
      </c>
      <c r="M42" s="303" t="str">
        <f t="shared" si="29"/>
        <v/>
      </c>
      <c r="N42" s="320" t="str">
        <f t="shared" si="30"/>
        <v/>
      </c>
      <c r="O42" s="302" t="str">
        <f>IF('Marks Entry'!M43="","",'Marks Entry'!M43)</f>
        <v/>
      </c>
      <c r="P42" s="320" t="str">
        <f t="shared" si="31"/>
        <v/>
      </c>
      <c r="Q42" s="317" t="str">
        <f>IF('Marks Entry'!N43="","",'Marks Entry'!N43)</f>
        <v/>
      </c>
      <c r="R42" s="321" t="str">
        <f t="shared" si="32"/>
        <v/>
      </c>
      <c r="S42" s="307">
        <f t="shared" si="33"/>
        <v>0</v>
      </c>
      <c r="T42" s="307">
        <f t="shared" si="122"/>
        <v>0</v>
      </c>
      <c r="U42" s="308" t="str">
        <f t="shared" si="34"/>
        <v/>
      </c>
      <c r="V42" s="307" t="str">
        <f t="shared" si="35"/>
        <v/>
      </c>
      <c r="W42" s="307" t="str">
        <f t="shared" si="36"/>
        <v/>
      </c>
      <c r="X42" s="307" t="str">
        <f t="shared" si="37"/>
        <v/>
      </c>
      <c r="Y42" s="302" t="str">
        <f>IF('Marks Entry'!O43="","",'Marks Entry'!O43)</f>
        <v/>
      </c>
      <c r="Z42" s="302" t="str">
        <f>IF('Marks Entry'!P43="","",'Marks Entry'!P43)</f>
        <v/>
      </c>
      <c r="AA42" s="302" t="str">
        <f>IF('Marks Entry'!Q43="","",'Marks Entry'!Q43)</f>
        <v/>
      </c>
      <c r="AB42" s="303" t="str">
        <f t="shared" si="38"/>
        <v/>
      </c>
      <c r="AC42" s="320" t="str">
        <f t="shared" si="39"/>
        <v/>
      </c>
      <c r="AD42" s="302" t="str">
        <f>IF('Marks Entry'!R43="","",'Marks Entry'!R43)</f>
        <v/>
      </c>
      <c r="AE42" s="320" t="str">
        <f t="shared" si="40"/>
        <v/>
      </c>
      <c r="AF42" s="317" t="str">
        <f>IF('Marks Entry'!S43="","",'Marks Entry'!S43)</f>
        <v/>
      </c>
      <c r="AG42" s="321" t="str">
        <f t="shared" si="41"/>
        <v/>
      </c>
      <c r="AH42" s="307">
        <f t="shared" si="42"/>
        <v>0</v>
      </c>
      <c r="AI42" s="307">
        <f t="shared" si="123"/>
        <v>0</v>
      </c>
      <c r="AJ42" s="308" t="str">
        <f t="shared" si="43"/>
        <v/>
      </c>
      <c r="AK42" s="307" t="str">
        <f t="shared" si="44"/>
        <v/>
      </c>
      <c r="AL42" s="307" t="str">
        <f t="shared" si="45"/>
        <v/>
      </c>
      <c r="AM42" s="307" t="str">
        <f t="shared" si="46"/>
        <v/>
      </c>
      <c r="AN42" s="302" t="str">
        <f>IF('Marks Entry'!T43="","",'Marks Entry'!T43)</f>
        <v/>
      </c>
      <c r="AO42" s="302" t="str">
        <f>IF('Marks Entry'!U43="","",'Marks Entry'!U43)</f>
        <v/>
      </c>
      <c r="AP42" s="302" t="str">
        <f>IF('Marks Entry'!V43="","",'Marks Entry'!V43)</f>
        <v/>
      </c>
      <c r="AQ42" s="303" t="str">
        <f t="shared" si="47"/>
        <v/>
      </c>
      <c r="AR42" s="320" t="str">
        <f t="shared" si="48"/>
        <v/>
      </c>
      <c r="AS42" s="302" t="str">
        <f>IF('Marks Entry'!W43="","",'Marks Entry'!W43)</f>
        <v/>
      </c>
      <c r="AT42" s="320" t="str">
        <f t="shared" si="49"/>
        <v/>
      </c>
      <c r="AU42" s="317" t="str">
        <f>IF('Marks Entry'!X43="","",'Marks Entry'!X43)</f>
        <v/>
      </c>
      <c r="AV42" s="321" t="str">
        <f t="shared" si="50"/>
        <v/>
      </c>
      <c r="AW42" s="307">
        <f t="shared" si="51"/>
        <v>0</v>
      </c>
      <c r="AX42" s="307">
        <f t="shared" si="124"/>
        <v>0</v>
      </c>
      <c r="AY42" s="308" t="str">
        <f t="shared" si="52"/>
        <v/>
      </c>
      <c r="AZ42" s="307" t="str">
        <f t="shared" si="53"/>
        <v/>
      </c>
      <c r="BA42" s="307" t="str">
        <f t="shared" si="54"/>
        <v/>
      </c>
      <c r="BB42" s="307" t="str">
        <f t="shared" si="55"/>
        <v/>
      </c>
      <c r="BC42" s="302" t="str">
        <f>IF('Marks Entry'!Y43="","",'Marks Entry'!Y43)</f>
        <v/>
      </c>
      <c r="BD42" s="302" t="str">
        <f>IF('Marks Entry'!Z43="","",'Marks Entry'!Z43)</f>
        <v/>
      </c>
      <c r="BE42" s="302" t="str">
        <f>IF('Marks Entry'!AA43="","",'Marks Entry'!AA43)</f>
        <v/>
      </c>
      <c r="BF42" s="303" t="str">
        <f t="shared" si="56"/>
        <v/>
      </c>
      <c r="BG42" s="320" t="str">
        <f t="shared" si="57"/>
        <v/>
      </c>
      <c r="BH42" s="302" t="str">
        <f>IF('Marks Entry'!AB43="","",'Marks Entry'!AB43)</f>
        <v/>
      </c>
      <c r="BI42" s="320" t="str">
        <f t="shared" si="58"/>
        <v/>
      </c>
      <c r="BJ42" s="317" t="str">
        <f>IF('Marks Entry'!AC43="","",'Marks Entry'!AC43)</f>
        <v/>
      </c>
      <c r="BK42" s="321" t="str">
        <f t="shared" si="59"/>
        <v/>
      </c>
      <c r="BL42" s="307">
        <f t="shared" si="60"/>
        <v>0</v>
      </c>
      <c r="BM42" s="307">
        <f t="shared" si="125"/>
        <v>0</v>
      </c>
      <c r="BN42" s="308" t="str">
        <f t="shared" si="61"/>
        <v/>
      </c>
      <c r="BO42" s="307" t="str">
        <f t="shared" si="62"/>
        <v/>
      </c>
      <c r="BP42" s="307" t="str">
        <f t="shared" si="63"/>
        <v/>
      </c>
      <c r="BQ42" s="307" t="str">
        <f t="shared" si="64"/>
        <v/>
      </c>
      <c r="BR42" s="302" t="str">
        <f>IF('Marks Entry'!AD43="","",'Marks Entry'!AD43)</f>
        <v/>
      </c>
      <c r="BS42" s="302" t="str">
        <f>IF('Marks Entry'!AE43="","",'Marks Entry'!AE43)</f>
        <v/>
      </c>
      <c r="BT42" s="302" t="str">
        <f>IF('Marks Entry'!AF43="","",'Marks Entry'!AF43)</f>
        <v/>
      </c>
      <c r="BU42" s="303" t="str">
        <f t="shared" si="65"/>
        <v/>
      </c>
      <c r="BV42" s="320" t="str">
        <f t="shared" si="66"/>
        <v/>
      </c>
      <c r="BW42" s="302" t="str">
        <f>IF('Marks Entry'!AG43="","",'Marks Entry'!AG43)</f>
        <v/>
      </c>
      <c r="BX42" s="320" t="str">
        <f t="shared" si="67"/>
        <v/>
      </c>
      <c r="BY42" s="317" t="str">
        <f>IF('Marks Entry'!AH43="","",'Marks Entry'!AH43)</f>
        <v/>
      </c>
      <c r="BZ42" s="321" t="str">
        <f t="shared" si="68"/>
        <v/>
      </c>
      <c r="CA42" s="307">
        <f t="shared" si="69"/>
        <v>0</v>
      </c>
      <c r="CB42" s="307">
        <f t="shared" si="126"/>
        <v>0</v>
      </c>
      <c r="CC42" s="308" t="str">
        <f t="shared" si="70"/>
        <v/>
      </c>
      <c r="CD42" s="307" t="str">
        <f t="shared" si="71"/>
        <v/>
      </c>
      <c r="CE42" s="307" t="str">
        <f t="shared" si="72"/>
        <v/>
      </c>
      <c r="CF42" s="307" t="str">
        <f t="shared" si="73"/>
        <v/>
      </c>
      <c r="CG42" s="302" t="str">
        <f>IF('Marks Entry'!AI43="","",'Marks Entry'!AI43)</f>
        <v/>
      </c>
      <c r="CH42" s="302" t="str">
        <f>IF('Marks Entry'!AJ43="","",'Marks Entry'!AJ43)</f>
        <v/>
      </c>
      <c r="CI42" s="302" t="str">
        <f>IF('Marks Entry'!AK43="","",'Marks Entry'!AK43)</f>
        <v/>
      </c>
      <c r="CJ42" s="303" t="str">
        <f t="shared" si="74"/>
        <v/>
      </c>
      <c r="CK42" s="320" t="str">
        <f t="shared" si="75"/>
        <v/>
      </c>
      <c r="CL42" s="302" t="str">
        <f>IF('Marks Entry'!AL43="","",'Marks Entry'!AL43)</f>
        <v/>
      </c>
      <c r="CM42" s="320" t="str">
        <f t="shared" si="76"/>
        <v/>
      </c>
      <c r="CN42" s="317" t="str">
        <f>IF('Marks Entry'!AM43="","",'Marks Entry'!AM43)</f>
        <v/>
      </c>
      <c r="CO42" s="321" t="str">
        <f t="shared" si="77"/>
        <v/>
      </c>
      <c r="CP42" s="307">
        <f t="shared" si="78"/>
        <v>0</v>
      </c>
      <c r="CQ42" s="307">
        <f t="shared" si="127"/>
        <v>0</v>
      </c>
      <c r="CR42" s="308" t="str">
        <f t="shared" si="79"/>
        <v/>
      </c>
      <c r="CS42" s="307" t="str">
        <f t="shared" si="80"/>
        <v/>
      </c>
      <c r="CT42" s="307" t="str">
        <f t="shared" si="81"/>
        <v/>
      </c>
      <c r="CU42" s="307" t="str">
        <f t="shared" si="82"/>
        <v/>
      </c>
      <c r="CV42" s="307">
        <f t="shared" si="21"/>
        <v>0</v>
      </c>
      <c r="CW42" s="322" t="str">
        <f t="shared" si="83"/>
        <v/>
      </c>
      <c r="CX42" s="322" t="str">
        <f t="shared" si="84"/>
        <v/>
      </c>
      <c r="CY42" s="322" t="str">
        <f t="shared" si="85"/>
        <v/>
      </c>
      <c r="CZ42" s="322" t="str">
        <f t="shared" si="86"/>
        <v/>
      </c>
      <c r="DA42" s="322" t="str">
        <f t="shared" si="87"/>
        <v/>
      </c>
      <c r="DB42" s="322" t="str">
        <f t="shared" si="88"/>
        <v/>
      </c>
      <c r="DC42" s="310">
        <f t="shared" si="117"/>
        <v>0</v>
      </c>
      <c r="DD42" s="310">
        <f t="shared" si="118"/>
        <v>0</v>
      </c>
      <c r="DE42" s="310">
        <f t="shared" si="119"/>
        <v>0</v>
      </c>
      <c r="DF42" s="310">
        <f t="shared" si="120"/>
        <v>0</v>
      </c>
      <c r="DG42" s="310">
        <f t="shared" si="121"/>
        <v>0</v>
      </c>
      <c r="DH42" s="323" t="str">
        <f t="shared" si="89"/>
        <v/>
      </c>
      <c r="DI42" s="20" t="str">
        <f>IF('Marks Entry'!AN43="","",'Marks Entry'!AN43)</f>
        <v/>
      </c>
      <c r="DJ42" s="20" t="str">
        <f>IF('Marks Entry'!AO43="","",'Marks Entry'!AO43)</f>
        <v/>
      </c>
      <c r="DK42" s="20" t="str">
        <f>IF('Marks Entry'!AP43="","",'Marks Entry'!AP43)</f>
        <v/>
      </c>
      <c r="DL42" s="20" t="str">
        <f>IF('Marks Entry'!AQ43="","",'Marks Entry'!AQ43)</f>
        <v/>
      </c>
      <c r="DM42" s="302" t="str">
        <f t="shared" si="90"/>
        <v/>
      </c>
      <c r="DN42" s="302" t="str">
        <f t="shared" si="91"/>
        <v/>
      </c>
      <c r="DO42" s="324" t="str">
        <f t="shared" si="92"/>
        <v/>
      </c>
      <c r="DP42" s="302" t="str">
        <f t="shared" si="93"/>
        <v/>
      </c>
      <c r="DQ42" s="325" t="str">
        <f t="shared" si="94"/>
        <v/>
      </c>
      <c r="DR42" s="324" t="str">
        <f t="shared" si="95"/>
        <v/>
      </c>
      <c r="DS42" s="302" t="str">
        <f t="shared" si="96"/>
        <v/>
      </c>
      <c r="DT42" s="325" t="str">
        <f t="shared" si="97"/>
        <v/>
      </c>
      <c r="DU42" s="324" t="str">
        <f t="shared" si="98"/>
        <v/>
      </c>
      <c r="DV42" s="302" t="str">
        <f t="shared" si="99"/>
        <v/>
      </c>
      <c r="DW42" s="325" t="str">
        <f t="shared" si="100"/>
        <v/>
      </c>
      <c r="DX42" s="324" t="str">
        <f t="shared" si="101"/>
        <v/>
      </c>
      <c r="DY42" s="302" t="str">
        <f t="shared" si="102"/>
        <v/>
      </c>
      <c r="DZ42" s="325" t="str">
        <f t="shared" si="103"/>
        <v/>
      </c>
      <c r="EA42" s="324" t="str">
        <f t="shared" si="104"/>
        <v/>
      </c>
      <c r="EB42" s="302" t="str">
        <f t="shared" si="105"/>
        <v/>
      </c>
      <c r="EC42" s="325" t="str">
        <f t="shared" si="106"/>
        <v/>
      </c>
      <c r="ED42" s="324" t="str">
        <f t="shared" si="128"/>
        <v/>
      </c>
      <c r="EE42" s="313" t="str">
        <f t="shared" si="107"/>
        <v xml:space="preserve">      </v>
      </c>
      <c r="EF42" s="313" t="str">
        <f t="shared" si="108"/>
        <v xml:space="preserve">      </v>
      </c>
      <c r="EG42" s="313" t="str">
        <f t="shared" si="109"/>
        <v xml:space="preserve">      </v>
      </c>
      <c r="EH42" s="313" t="str">
        <f t="shared" si="110"/>
        <v xml:space="preserve">      </v>
      </c>
      <c r="EI42" s="313" t="str">
        <f t="shared" si="111"/>
        <v/>
      </c>
      <c r="EJ42" s="326" t="str">
        <f t="shared" si="112"/>
        <v/>
      </c>
      <c r="EK42" s="327" t="str">
        <f t="shared" si="113"/>
        <v/>
      </c>
      <c r="EL42" s="328" t="str">
        <f t="shared" si="114"/>
        <v/>
      </c>
      <c r="EM42" s="329" t="str">
        <f t="shared" si="115"/>
        <v/>
      </c>
      <c r="EN42" s="330" t="str">
        <f t="shared" si="129"/>
        <v/>
      </c>
      <c r="EO42" s="20" t="str">
        <f t="shared" si="116"/>
        <v/>
      </c>
      <c r="EP42" s="331"/>
    </row>
    <row r="43" spans="1:146" s="132" customFormat="1" ht="15.65" customHeight="1">
      <c r="A43" s="315">
        <v>38</v>
      </c>
      <c r="B43" s="316">
        <f>IF('Marks Entry'!B44="","",'Marks Entry'!B44)</f>
        <v>938</v>
      </c>
      <c r="C43" s="317" t="str">
        <f>IF('Marks Entry'!C44="","",'Marks Entry'!C44)</f>
        <v/>
      </c>
      <c r="D43" s="318" t="str">
        <f>IF('Marks Entry'!D44="","",'Marks Entry'!D44)</f>
        <v/>
      </c>
      <c r="E43" s="319" t="str">
        <f>IF('Marks Entry'!E44="","",'Marks Entry'!E44)</f>
        <v/>
      </c>
      <c r="F43" s="319" t="str">
        <f>IF('Marks Entry'!F44="","",'Marks Entry'!F44)</f>
        <v/>
      </c>
      <c r="G43" s="319" t="str">
        <f>IF('Marks Entry'!G44="","",'Marks Entry'!G44)</f>
        <v/>
      </c>
      <c r="H43" s="302" t="str">
        <f>IF('Marks Entry'!H44="","",'Marks Entry'!H44)</f>
        <v/>
      </c>
      <c r="I43" s="302" t="str">
        <f>IF('Marks Entry'!I44="","",'Marks Entry'!I44)</f>
        <v/>
      </c>
      <c r="J43" s="302" t="str">
        <f>IF('Marks Entry'!J44="","",'Marks Entry'!J44)</f>
        <v/>
      </c>
      <c r="K43" s="302" t="str">
        <f>IF('Marks Entry'!K44="","",'Marks Entry'!K44)</f>
        <v/>
      </c>
      <c r="L43" s="302" t="str">
        <f>IF('Marks Entry'!L44="","",'Marks Entry'!L44)</f>
        <v/>
      </c>
      <c r="M43" s="303" t="str">
        <f t="shared" si="29"/>
        <v/>
      </c>
      <c r="N43" s="320" t="str">
        <f t="shared" si="30"/>
        <v/>
      </c>
      <c r="O43" s="302" t="str">
        <f>IF('Marks Entry'!M44="","",'Marks Entry'!M44)</f>
        <v/>
      </c>
      <c r="P43" s="320" t="str">
        <f t="shared" si="31"/>
        <v/>
      </c>
      <c r="Q43" s="317" t="str">
        <f>IF('Marks Entry'!N44="","",'Marks Entry'!N44)</f>
        <v/>
      </c>
      <c r="R43" s="321" t="str">
        <f t="shared" si="32"/>
        <v/>
      </c>
      <c r="S43" s="307">
        <f t="shared" si="33"/>
        <v>0</v>
      </c>
      <c r="T43" s="307">
        <f t="shared" si="122"/>
        <v>0</v>
      </c>
      <c r="U43" s="308" t="str">
        <f t="shared" si="34"/>
        <v/>
      </c>
      <c r="V43" s="307" t="str">
        <f t="shared" si="35"/>
        <v/>
      </c>
      <c r="W43" s="307" t="str">
        <f t="shared" si="36"/>
        <v/>
      </c>
      <c r="X43" s="307" t="str">
        <f t="shared" si="37"/>
        <v/>
      </c>
      <c r="Y43" s="302" t="str">
        <f>IF('Marks Entry'!O44="","",'Marks Entry'!O44)</f>
        <v/>
      </c>
      <c r="Z43" s="302" t="str">
        <f>IF('Marks Entry'!P44="","",'Marks Entry'!P44)</f>
        <v/>
      </c>
      <c r="AA43" s="302" t="str">
        <f>IF('Marks Entry'!Q44="","",'Marks Entry'!Q44)</f>
        <v/>
      </c>
      <c r="AB43" s="303" t="str">
        <f t="shared" si="38"/>
        <v/>
      </c>
      <c r="AC43" s="320" t="str">
        <f t="shared" si="39"/>
        <v/>
      </c>
      <c r="AD43" s="302" t="str">
        <f>IF('Marks Entry'!R44="","",'Marks Entry'!R44)</f>
        <v/>
      </c>
      <c r="AE43" s="320" t="str">
        <f t="shared" si="40"/>
        <v/>
      </c>
      <c r="AF43" s="317" t="str">
        <f>IF('Marks Entry'!S44="","",'Marks Entry'!S44)</f>
        <v/>
      </c>
      <c r="AG43" s="321" t="str">
        <f t="shared" si="41"/>
        <v/>
      </c>
      <c r="AH43" s="307">
        <f t="shared" si="42"/>
        <v>0</v>
      </c>
      <c r="AI43" s="307">
        <f t="shared" si="123"/>
        <v>0</v>
      </c>
      <c r="AJ43" s="308" t="str">
        <f t="shared" si="43"/>
        <v/>
      </c>
      <c r="AK43" s="307" t="str">
        <f t="shared" si="44"/>
        <v/>
      </c>
      <c r="AL43" s="307" t="str">
        <f t="shared" si="45"/>
        <v/>
      </c>
      <c r="AM43" s="307" t="str">
        <f t="shared" si="46"/>
        <v/>
      </c>
      <c r="AN43" s="302" t="str">
        <f>IF('Marks Entry'!T44="","",'Marks Entry'!T44)</f>
        <v/>
      </c>
      <c r="AO43" s="302" t="str">
        <f>IF('Marks Entry'!U44="","",'Marks Entry'!U44)</f>
        <v/>
      </c>
      <c r="AP43" s="302" t="str">
        <f>IF('Marks Entry'!V44="","",'Marks Entry'!V44)</f>
        <v/>
      </c>
      <c r="AQ43" s="303" t="str">
        <f t="shared" si="47"/>
        <v/>
      </c>
      <c r="AR43" s="320" t="str">
        <f t="shared" si="48"/>
        <v/>
      </c>
      <c r="AS43" s="302" t="str">
        <f>IF('Marks Entry'!W44="","",'Marks Entry'!W44)</f>
        <v/>
      </c>
      <c r="AT43" s="320" t="str">
        <f t="shared" si="49"/>
        <v/>
      </c>
      <c r="AU43" s="317" t="str">
        <f>IF('Marks Entry'!X44="","",'Marks Entry'!X44)</f>
        <v/>
      </c>
      <c r="AV43" s="321" t="str">
        <f t="shared" si="50"/>
        <v/>
      </c>
      <c r="AW43" s="307">
        <f t="shared" si="51"/>
        <v>0</v>
      </c>
      <c r="AX43" s="307">
        <f t="shared" si="124"/>
        <v>0</v>
      </c>
      <c r="AY43" s="308" t="str">
        <f t="shared" si="52"/>
        <v/>
      </c>
      <c r="AZ43" s="307" t="str">
        <f t="shared" si="53"/>
        <v/>
      </c>
      <c r="BA43" s="307" t="str">
        <f t="shared" si="54"/>
        <v/>
      </c>
      <c r="BB43" s="307" t="str">
        <f t="shared" si="55"/>
        <v/>
      </c>
      <c r="BC43" s="302" t="str">
        <f>IF('Marks Entry'!Y44="","",'Marks Entry'!Y44)</f>
        <v/>
      </c>
      <c r="BD43" s="302" t="str">
        <f>IF('Marks Entry'!Z44="","",'Marks Entry'!Z44)</f>
        <v/>
      </c>
      <c r="BE43" s="302" t="str">
        <f>IF('Marks Entry'!AA44="","",'Marks Entry'!AA44)</f>
        <v/>
      </c>
      <c r="BF43" s="303" t="str">
        <f t="shared" si="56"/>
        <v/>
      </c>
      <c r="BG43" s="320" t="str">
        <f t="shared" si="57"/>
        <v/>
      </c>
      <c r="BH43" s="302" t="str">
        <f>IF('Marks Entry'!AB44="","",'Marks Entry'!AB44)</f>
        <v/>
      </c>
      <c r="BI43" s="320" t="str">
        <f t="shared" si="58"/>
        <v/>
      </c>
      <c r="BJ43" s="317" t="str">
        <f>IF('Marks Entry'!AC44="","",'Marks Entry'!AC44)</f>
        <v/>
      </c>
      <c r="BK43" s="321" t="str">
        <f t="shared" si="59"/>
        <v/>
      </c>
      <c r="BL43" s="307">
        <f t="shared" si="60"/>
        <v>0</v>
      </c>
      <c r="BM43" s="307">
        <f t="shared" si="125"/>
        <v>0</v>
      </c>
      <c r="BN43" s="308" t="str">
        <f t="shared" si="61"/>
        <v/>
      </c>
      <c r="BO43" s="307" t="str">
        <f t="shared" si="62"/>
        <v/>
      </c>
      <c r="BP43" s="307" t="str">
        <f t="shared" si="63"/>
        <v/>
      </c>
      <c r="BQ43" s="307" t="str">
        <f t="shared" si="64"/>
        <v/>
      </c>
      <c r="BR43" s="302" t="str">
        <f>IF('Marks Entry'!AD44="","",'Marks Entry'!AD44)</f>
        <v/>
      </c>
      <c r="BS43" s="302" t="str">
        <f>IF('Marks Entry'!AE44="","",'Marks Entry'!AE44)</f>
        <v/>
      </c>
      <c r="BT43" s="302" t="str">
        <f>IF('Marks Entry'!AF44="","",'Marks Entry'!AF44)</f>
        <v/>
      </c>
      <c r="BU43" s="303" t="str">
        <f t="shared" si="65"/>
        <v/>
      </c>
      <c r="BV43" s="320" t="str">
        <f t="shared" si="66"/>
        <v/>
      </c>
      <c r="BW43" s="302" t="str">
        <f>IF('Marks Entry'!AG44="","",'Marks Entry'!AG44)</f>
        <v/>
      </c>
      <c r="BX43" s="320" t="str">
        <f t="shared" si="67"/>
        <v/>
      </c>
      <c r="BY43" s="317" t="str">
        <f>IF('Marks Entry'!AH44="","",'Marks Entry'!AH44)</f>
        <v/>
      </c>
      <c r="BZ43" s="321" t="str">
        <f t="shared" si="68"/>
        <v/>
      </c>
      <c r="CA43" s="307">
        <f t="shared" si="69"/>
        <v>0</v>
      </c>
      <c r="CB43" s="307">
        <f t="shared" si="126"/>
        <v>0</v>
      </c>
      <c r="CC43" s="308" t="str">
        <f t="shared" si="70"/>
        <v/>
      </c>
      <c r="CD43" s="307" t="str">
        <f t="shared" si="71"/>
        <v/>
      </c>
      <c r="CE43" s="307" t="str">
        <f t="shared" si="72"/>
        <v/>
      </c>
      <c r="CF43" s="307" t="str">
        <f t="shared" si="73"/>
        <v/>
      </c>
      <c r="CG43" s="302" t="str">
        <f>IF('Marks Entry'!AI44="","",'Marks Entry'!AI44)</f>
        <v/>
      </c>
      <c r="CH43" s="302" t="str">
        <f>IF('Marks Entry'!AJ44="","",'Marks Entry'!AJ44)</f>
        <v/>
      </c>
      <c r="CI43" s="302" t="str">
        <f>IF('Marks Entry'!AK44="","",'Marks Entry'!AK44)</f>
        <v/>
      </c>
      <c r="CJ43" s="303" t="str">
        <f t="shared" si="74"/>
        <v/>
      </c>
      <c r="CK43" s="320" t="str">
        <f t="shared" si="75"/>
        <v/>
      </c>
      <c r="CL43" s="302" t="str">
        <f>IF('Marks Entry'!AL44="","",'Marks Entry'!AL44)</f>
        <v/>
      </c>
      <c r="CM43" s="320" t="str">
        <f t="shared" si="76"/>
        <v/>
      </c>
      <c r="CN43" s="317" t="str">
        <f>IF('Marks Entry'!AM44="","",'Marks Entry'!AM44)</f>
        <v/>
      </c>
      <c r="CO43" s="321" t="str">
        <f t="shared" si="77"/>
        <v/>
      </c>
      <c r="CP43" s="307">
        <f t="shared" si="78"/>
        <v>0</v>
      </c>
      <c r="CQ43" s="307">
        <f t="shared" si="127"/>
        <v>0</v>
      </c>
      <c r="CR43" s="308" t="str">
        <f t="shared" si="79"/>
        <v/>
      </c>
      <c r="CS43" s="307" t="str">
        <f t="shared" si="80"/>
        <v/>
      </c>
      <c r="CT43" s="307" t="str">
        <f t="shared" si="81"/>
        <v/>
      </c>
      <c r="CU43" s="307" t="str">
        <f t="shared" si="82"/>
        <v/>
      </c>
      <c r="CV43" s="307">
        <f t="shared" si="21"/>
        <v>0</v>
      </c>
      <c r="CW43" s="322" t="str">
        <f t="shared" si="83"/>
        <v/>
      </c>
      <c r="CX43" s="322" t="str">
        <f t="shared" si="84"/>
        <v/>
      </c>
      <c r="CY43" s="322" t="str">
        <f t="shared" si="85"/>
        <v/>
      </c>
      <c r="CZ43" s="322" t="str">
        <f t="shared" si="86"/>
        <v/>
      </c>
      <c r="DA43" s="322" t="str">
        <f t="shared" si="87"/>
        <v/>
      </c>
      <c r="DB43" s="322" t="str">
        <f t="shared" si="88"/>
        <v/>
      </c>
      <c r="DC43" s="310">
        <f t="shared" si="117"/>
        <v>0</v>
      </c>
      <c r="DD43" s="310">
        <f t="shared" si="118"/>
        <v>0</v>
      </c>
      <c r="DE43" s="310">
        <f t="shared" si="119"/>
        <v>0</v>
      </c>
      <c r="DF43" s="310">
        <f t="shared" si="120"/>
        <v>0</v>
      </c>
      <c r="DG43" s="310">
        <f t="shared" si="121"/>
        <v>0</v>
      </c>
      <c r="DH43" s="323" t="str">
        <f t="shared" si="89"/>
        <v/>
      </c>
      <c r="DI43" s="20" t="str">
        <f>IF('Marks Entry'!AN44="","",'Marks Entry'!AN44)</f>
        <v/>
      </c>
      <c r="DJ43" s="20" t="str">
        <f>IF('Marks Entry'!AO44="","",'Marks Entry'!AO44)</f>
        <v/>
      </c>
      <c r="DK43" s="20" t="str">
        <f>IF('Marks Entry'!AP44="","",'Marks Entry'!AP44)</f>
        <v/>
      </c>
      <c r="DL43" s="20" t="str">
        <f>IF('Marks Entry'!AQ44="","",'Marks Entry'!AQ44)</f>
        <v/>
      </c>
      <c r="DM43" s="302" t="str">
        <f t="shared" si="90"/>
        <v/>
      </c>
      <c r="DN43" s="302" t="str">
        <f t="shared" si="91"/>
        <v/>
      </c>
      <c r="DO43" s="324" t="str">
        <f t="shared" si="92"/>
        <v/>
      </c>
      <c r="DP43" s="302" t="str">
        <f t="shared" si="93"/>
        <v/>
      </c>
      <c r="DQ43" s="325" t="str">
        <f t="shared" si="94"/>
        <v/>
      </c>
      <c r="DR43" s="324" t="str">
        <f t="shared" si="95"/>
        <v/>
      </c>
      <c r="DS43" s="302" t="str">
        <f t="shared" si="96"/>
        <v/>
      </c>
      <c r="DT43" s="325" t="str">
        <f t="shared" si="97"/>
        <v/>
      </c>
      <c r="DU43" s="324" t="str">
        <f t="shared" si="98"/>
        <v/>
      </c>
      <c r="DV43" s="302" t="str">
        <f t="shared" si="99"/>
        <v/>
      </c>
      <c r="DW43" s="325" t="str">
        <f t="shared" si="100"/>
        <v/>
      </c>
      <c r="DX43" s="324" t="str">
        <f t="shared" si="101"/>
        <v/>
      </c>
      <c r="DY43" s="302" t="str">
        <f t="shared" si="102"/>
        <v/>
      </c>
      <c r="DZ43" s="325" t="str">
        <f t="shared" si="103"/>
        <v/>
      </c>
      <c r="EA43" s="324" t="str">
        <f t="shared" si="104"/>
        <v/>
      </c>
      <c r="EB43" s="302" t="str">
        <f t="shared" si="105"/>
        <v/>
      </c>
      <c r="EC43" s="325" t="str">
        <f t="shared" si="106"/>
        <v/>
      </c>
      <c r="ED43" s="324" t="str">
        <f t="shared" si="128"/>
        <v/>
      </c>
      <c r="EE43" s="313" t="str">
        <f t="shared" si="107"/>
        <v xml:space="preserve">      </v>
      </c>
      <c r="EF43" s="313" t="str">
        <f t="shared" si="108"/>
        <v xml:space="preserve">      </v>
      </c>
      <c r="EG43" s="313" t="str">
        <f t="shared" si="109"/>
        <v xml:space="preserve">      </v>
      </c>
      <c r="EH43" s="313" t="str">
        <f t="shared" si="110"/>
        <v xml:space="preserve">      </v>
      </c>
      <c r="EI43" s="313" t="str">
        <f t="shared" si="111"/>
        <v/>
      </c>
      <c r="EJ43" s="326" t="str">
        <f t="shared" si="112"/>
        <v/>
      </c>
      <c r="EK43" s="327" t="str">
        <f t="shared" si="113"/>
        <v/>
      </c>
      <c r="EL43" s="328" t="str">
        <f t="shared" si="114"/>
        <v/>
      </c>
      <c r="EM43" s="329" t="str">
        <f t="shared" si="115"/>
        <v/>
      </c>
      <c r="EN43" s="330" t="str">
        <f t="shared" si="129"/>
        <v/>
      </c>
      <c r="EO43" s="20" t="str">
        <f t="shared" si="116"/>
        <v/>
      </c>
      <c r="EP43" s="331"/>
    </row>
    <row r="44" spans="1:146" s="132" customFormat="1" ht="15.65" customHeight="1">
      <c r="A44" s="315">
        <v>39</v>
      </c>
      <c r="B44" s="316">
        <f>IF('Marks Entry'!B45="","",'Marks Entry'!B45)</f>
        <v>939</v>
      </c>
      <c r="C44" s="317" t="str">
        <f>IF('Marks Entry'!C45="","",'Marks Entry'!C45)</f>
        <v/>
      </c>
      <c r="D44" s="318" t="str">
        <f>IF('Marks Entry'!D45="","",'Marks Entry'!D45)</f>
        <v/>
      </c>
      <c r="E44" s="319" t="str">
        <f>IF('Marks Entry'!E45="","",'Marks Entry'!E45)</f>
        <v/>
      </c>
      <c r="F44" s="319" t="str">
        <f>IF('Marks Entry'!F45="","",'Marks Entry'!F45)</f>
        <v/>
      </c>
      <c r="G44" s="319" t="str">
        <f>IF('Marks Entry'!G45="","",'Marks Entry'!G45)</f>
        <v/>
      </c>
      <c r="H44" s="302" t="str">
        <f>IF('Marks Entry'!H45="","",'Marks Entry'!H45)</f>
        <v/>
      </c>
      <c r="I44" s="302" t="str">
        <f>IF('Marks Entry'!I45="","",'Marks Entry'!I45)</f>
        <v/>
      </c>
      <c r="J44" s="302" t="str">
        <f>IF('Marks Entry'!J45="","",'Marks Entry'!J45)</f>
        <v/>
      </c>
      <c r="K44" s="302" t="str">
        <f>IF('Marks Entry'!K45="","",'Marks Entry'!K45)</f>
        <v/>
      </c>
      <c r="L44" s="302" t="str">
        <f>IF('Marks Entry'!L45="","",'Marks Entry'!L45)</f>
        <v/>
      </c>
      <c r="M44" s="303" t="str">
        <f t="shared" si="29"/>
        <v/>
      </c>
      <c r="N44" s="320" t="str">
        <f t="shared" si="30"/>
        <v/>
      </c>
      <c r="O44" s="302" t="str">
        <f>IF('Marks Entry'!M45="","",'Marks Entry'!M45)</f>
        <v/>
      </c>
      <c r="P44" s="320" t="str">
        <f t="shared" si="31"/>
        <v/>
      </c>
      <c r="Q44" s="317" t="str">
        <f>IF('Marks Entry'!N45="","",'Marks Entry'!N45)</f>
        <v/>
      </c>
      <c r="R44" s="321" t="str">
        <f t="shared" si="32"/>
        <v/>
      </c>
      <c r="S44" s="307">
        <f t="shared" si="33"/>
        <v>0</v>
      </c>
      <c r="T44" s="307">
        <f t="shared" si="122"/>
        <v>0</v>
      </c>
      <c r="U44" s="308" t="str">
        <f t="shared" si="34"/>
        <v/>
      </c>
      <c r="V44" s="307" t="str">
        <f t="shared" si="35"/>
        <v/>
      </c>
      <c r="W44" s="307" t="str">
        <f t="shared" si="36"/>
        <v/>
      </c>
      <c r="X44" s="307" t="str">
        <f t="shared" si="37"/>
        <v/>
      </c>
      <c r="Y44" s="302" t="str">
        <f>IF('Marks Entry'!O45="","",'Marks Entry'!O45)</f>
        <v/>
      </c>
      <c r="Z44" s="302" t="str">
        <f>IF('Marks Entry'!P45="","",'Marks Entry'!P45)</f>
        <v/>
      </c>
      <c r="AA44" s="302" t="str">
        <f>IF('Marks Entry'!Q45="","",'Marks Entry'!Q45)</f>
        <v/>
      </c>
      <c r="AB44" s="303" t="str">
        <f t="shared" si="38"/>
        <v/>
      </c>
      <c r="AC44" s="320" t="str">
        <f t="shared" si="39"/>
        <v/>
      </c>
      <c r="AD44" s="302" t="str">
        <f>IF('Marks Entry'!R45="","",'Marks Entry'!R45)</f>
        <v/>
      </c>
      <c r="AE44" s="320" t="str">
        <f t="shared" si="40"/>
        <v/>
      </c>
      <c r="AF44" s="317" t="str">
        <f>IF('Marks Entry'!S45="","",'Marks Entry'!S45)</f>
        <v/>
      </c>
      <c r="AG44" s="321" t="str">
        <f t="shared" si="41"/>
        <v/>
      </c>
      <c r="AH44" s="307">
        <f t="shared" si="42"/>
        <v>0</v>
      </c>
      <c r="AI44" s="307">
        <f t="shared" si="123"/>
        <v>0</v>
      </c>
      <c r="AJ44" s="308" t="str">
        <f t="shared" si="43"/>
        <v/>
      </c>
      <c r="AK44" s="307" t="str">
        <f t="shared" si="44"/>
        <v/>
      </c>
      <c r="AL44" s="307" t="str">
        <f t="shared" si="45"/>
        <v/>
      </c>
      <c r="AM44" s="307" t="str">
        <f t="shared" si="46"/>
        <v/>
      </c>
      <c r="AN44" s="302" t="str">
        <f>IF('Marks Entry'!T45="","",'Marks Entry'!T45)</f>
        <v/>
      </c>
      <c r="AO44" s="302" t="str">
        <f>IF('Marks Entry'!U45="","",'Marks Entry'!U45)</f>
        <v/>
      </c>
      <c r="AP44" s="302" t="str">
        <f>IF('Marks Entry'!V45="","",'Marks Entry'!V45)</f>
        <v/>
      </c>
      <c r="AQ44" s="303" t="str">
        <f t="shared" si="47"/>
        <v/>
      </c>
      <c r="AR44" s="320" t="str">
        <f t="shared" si="48"/>
        <v/>
      </c>
      <c r="AS44" s="302" t="str">
        <f>IF('Marks Entry'!W45="","",'Marks Entry'!W45)</f>
        <v/>
      </c>
      <c r="AT44" s="320" t="str">
        <f t="shared" si="49"/>
        <v/>
      </c>
      <c r="AU44" s="317" t="str">
        <f>IF('Marks Entry'!X45="","",'Marks Entry'!X45)</f>
        <v/>
      </c>
      <c r="AV44" s="321" t="str">
        <f t="shared" si="50"/>
        <v/>
      </c>
      <c r="AW44" s="307">
        <f t="shared" si="51"/>
        <v>0</v>
      </c>
      <c r="AX44" s="307">
        <f t="shared" si="124"/>
        <v>0</v>
      </c>
      <c r="AY44" s="308" t="str">
        <f t="shared" si="52"/>
        <v/>
      </c>
      <c r="AZ44" s="307" t="str">
        <f t="shared" si="53"/>
        <v/>
      </c>
      <c r="BA44" s="307" t="str">
        <f t="shared" si="54"/>
        <v/>
      </c>
      <c r="BB44" s="307" t="str">
        <f t="shared" si="55"/>
        <v/>
      </c>
      <c r="BC44" s="302" t="str">
        <f>IF('Marks Entry'!Y45="","",'Marks Entry'!Y45)</f>
        <v/>
      </c>
      <c r="BD44" s="302" t="str">
        <f>IF('Marks Entry'!Z45="","",'Marks Entry'!Z45)</f>
        <v/>
      </c>
      <c r="BE44" s="302" t="str">
        <f>IF('Marks Entry'!AA45="","",'Marks Entry'!AA45)</f>
        <v/>
      </c>
      <c r="BF44" s="303" t="str">
        <f t="shared" si="56"/>
        <v/>
      </c>
      <c r="BG44" s="320" t="str">
        <f t="shared" si="57"/>
        <v/>
      </c>
      <c r="BH44" s="302" t="str">
        <f>IF('Marks Entry'!AB45="","",'Marks Entry'!AB45)</f>
        <v/>
      </c>
      <c r="BI44" s="320" t="str">
        <f t="shared" si="58"/>
        <v/>
      </c>
      <c r="BJ44" s="317" t="str">
        <f>IF('Marks Entry'!AC45="","",'Marks Entry'!AC45)</f>
        <v/>
      </c>
      <c r="BK44" s="321" t="str">
        <f t="shared" si="59"/>
        <v/>
      </c>
      <c r="BL44" s="307">
        <f t="shared" si="60"/>
        <v>0</v>
      </c>
      <c r="BM44" s="307">
        <f t="shared" si="125"/>
        <v>0</v>
      </c>
      <c r="BN44" s="308" t="str">
        <f t="shared" si="61"/>
        <v/>
      </c>
      <c r="BO44" s="307" t="str">
        <f t="shared" si="62"/>
        <v/>
      </c>
      <c r="BP44" s="307" t="str">
        <f t="shared" si="63"/>
        <v/>
      </c>
      <c r="BQ44" s="307" t="str">
        <f t="shared" si="64"/>
        <v/>
      </c>
      <c r="BR44" s="302" t="str">
        <f>IF('Marks Entry'!AD45="","",'Marks Entry'!AD45)</f>
        <v/>
      </c>
      <c r="BS44" s="302" t="str">
        <f>IF('Marks Entry'!AE45="","",'Marks Entry'!AE45)</f>
        <v/>
      </c>
      <c r="BT44" s="302" t="str">
        <f>IF('Marks Entry'!AF45="","",'Marks Entry'!AF45)</f>
        <v/>
      </c>
      <c r="BU44" s="303" t="str">
        <f t="shared" si="65"/>
        <v/>
      </c>
      <c r="BV44" s="320" t="str">
        <f t="shared" si="66"/>
        <v/>
      </c>
      <c r="BW44" s="302" t="str">
        <f>IF('Marks Entry'!AG45="","",'Marks Entry'!AG45)</f>
        <v/>
      </c>
      <c r="BX44" s="320" t="str">
        <f t="shared" si="67"/>
        <v/>
      </c>
      <c r="BY44" s="317" t="str">
        <f>IF('Marks Entry'!AH45="","",'Marks Entry'!AH45)</f>
        <v/>
      </c>
      <c r="BZ44" s="321" t="str">
        <f t="shared" si="68"/>
        <v/>
      </c>
      <c r="CA44" s="307">
        <f t="shared" si="69"/>
        <v>0</v>
      </c>
      <c r="CB44" s="307">
        <f t="shared" si="126"/>
        <v>0</v>
      </c>
      <c r="CC44" s="308" t="str">
        <f t="shared" si="70"/>
        <v/>
      </c>
      <c r="CD44" s="307" t="str">
        <f t="shared" si="71"/>
        <v/>
      </c>
      <c r="CE44" s="307" t="str">
        <f t="shared" si="72"/>
        <v/>
      </c>
      <c r="CF44" s="307" t="str">
        <f t="shared" si="73"/>
        <v/>
      </c>
      <c r="CG44" s="302" t="str">
        <f>IF('Marks Entry'!AI45="","",'Marks Entry'!AI45)</f>
        <v/>
      </c>
      <c r="CH44" s="302" t="str">
        <f>IF('Marks Entry'!AJ45="","",'Marks Entry'!AJ45)</f>
        <v/>
      </c>
      <c r="CI44" s="302" t="str">
        <f>IF('Marks Entry'!AK45="","",'Marks Entry'!AK45)</f>
        <v/>
      </c>
      <c r="CJ44" s="303" t="str">
        <f t="shared" si="74"/>
        <v/>
      </c>
      <c r="CK44" s="320" t="str">
        <f t="shared" si="75"/>
        <v/>
      </c>
      <c r="CL44" s="302" t="str">
        <f>IF('Marks Entry'!AL45="","",'Marks Entry'!AL45)</f>
        <v/>
      </c>
      <c r="CM44" s="320" t="str">
        <f t="shared" si="76"/>
        <v/>
      </c>
      <c r="CN44" s="317" t="str">
        <f>IF('Marks Entry'!AM45="","",'Marks Entry'!AM45)</f>
        <v/>
      </c>
      <c r="CO44" s="321" t="str">
        <f t="shared" si="77"/>
        <v/>
      </c>
      <c r="CP44" s="307">
        <f t="shared" si="78"/>
        <v>0</v>
      </c>
      <c r="CQ44" s="307">
        <f t="shared" si="127"/>
        <v>0</v>
      </c>
      <c r="CR44" s="308" t="str">
        <f t="shared" si="79"/>
        <v/>
      </c>
      <c r="CS44" s="307" t="str">
        <f t="shared" si="80"/>
        <v/>
      </c>
      <c r="CT44" s="307" t="str">
        <f t="shared" si="81"/>
        <v/>
      </c>
      <c r="CU44" s="307" t="str">
        <f t="shared" si="82"/>
        <v/>
      </c>
      <c r="CV44" s="307">
        <f t="shared" si="21"/>
        <v>0</v>
      </c>
      <c r="CW44" s="322" t="str">
        <f t="shared" si="83"/>
        <v/>
      </c>
      <c r="CX44" s="322" t="str">
        <f t="shared" si="84"/>
        <v/>
      </c>
      <c r="CY44" s="322" t="str">
        <f t="shared" si="85"/>
        <v/>
      </c>
      <c r="CZ44" s="322" t="str">
        <f t="shared" si="86"/>
        <v/>
      </c>
      <c r="DA44" s="322" t="str">
        <f t="shared" si="87"/>
        <v/>
      </c>
      <c r="DB44" s="322" t="str">
        <f t="shared" si="88"/>
        <v/>
      </c>
      <c r="DC44" s="310">
        <f t="shared" si="117"/>
        <v>0</v>
      </c>
      <c r="DD44" s="310">
        <f t="shared" si="118"/>
        <v>0</v>
      </c>
      <c r="DE44" s="310">
        <f t="shared" si="119"/>
        <v>0</v>
      </c>
      <c r="DF44" s="310">
        <f t="shared" si="120"/>
        <v>0</v>
      </c>
      <c r="DG44" s="310">
        <f t="shared" si="121"/>
        <v>0</v>
      </c>
      <c r="DH44" s="323" t="str">
        <f t="shared" si="89"/>
        <v/>
      </c>
      <c r="DI44" s="20" t="str">
        <f>IF('Marks Entry'!AN45="","",'Marks Entry'!AN45)</f>
        <v/>
      </c>
      <c r="DJ44" s="20" t="str">
        <f>IF('Marks Entry'!AO45="","",'Marks Entry'!AO45)</f>
        <v/>
      </c>
      <c r="DK44" s="20" t="str">
        <f>IF('Marks Entry'!AP45="","",'Marks Entry'!AP45)</f>
        <v/>
      </c>
      <c r="DL44" s="20" t="str">
        <f>IF('Marks Entry'!AQ45="","",'Marks Entry'!AQ45)</f>
        <v/>
      </c>
      <c r="DM44" s="302" t="str">
        <f t="shared" si="90"/>
        <v/>
      </c>
      <c r="DN44" s="302" t="str">
        <f t="shared" si="91"/>
        <v/>
      </c>
      <c r="DO44" s="324" t="str">
        <f t="shared" si="92"/>
        <v/>
      </c>
      <c r="DP44" s="302" t="str">
        <f t="shared" si="93"/>
        <v/>
      </c>
      <c r="DQ44" s="325" t="str">
        <f t="shared" si="94"/>
        <v/>
      </c>
      <c r="DR44" s="324" t="str">
        <f t="shared" si="95"/>
        <v/>
      </c>
      <c r="DS44" s="302" t="str">
        <f t="shared" si="96"/>
        <v/>
      </c>
      <c r="DT44" s="325" t="str">
        <f t="shared" si="97"/>
        <v/>
      </c>
      <c r="DU44" s="324" t="str">
        <f t="shared" si="98"/>
        <v/>
      </c>
      <c r="DV44" s="302" t="str">
        <f t="shared" si="99"/>
        <v/>
      </c>
      <c r="DW44" s="325" t="str">
        <f t="shared" si="100"/>
        <v/>
      </c>
      <c r="DX44" s="324" t="str">
        <f t="shared" si="101"/>
        <v/>
      </c>
      <c r="DY44" s="302" t="str">
        <f t="shared" si="102"/>
        <v/>
      </c>
      <c r="DZ44" s="325" t="str">
        <f t="shared" si="103"/>
        <v/>
      </c>
      <c r="EA44" s="324" t="str">
        <f t="shared" si="104"/>
        <v/>
      </c>
      <c r="EB44" s="302" t="str">
        <f t="shared" si="105"/>
        <v/>
      </c>
      <c r="EC44" s="325" t="str">
        <f t="shared" si="106"/>
        <v/>
      </c>
      <c r="ED44" s="324" t="str">
        <f t="shared" si="128"/>
        <v/>
      </c>
      <c r="EE44" s="313" t="str">
        <f t="shared" si="107"/>
        <v xml:space="preserve">      </v>
      </c>
      <c r="EF44" s="313" t="str">
        <f t="shared" si="108"/>
        <v xml:space="preserve">      </v>
      </c>
      <c r="EG44" s="313" t="str">
        <f t="shared" si="109"/>
        <v xml:space="preserve">      </v>
      </c>
      <c r="EH44" s="313" t="str">
        <f t="shared" si="110"/>
        <v xml:space="preserve">      </v>
      </c>
      <c r="EI44" s="313" t="str">
        <f t="shared" si="111"/>
        <v/>
      </c>
      <c r="EJ44" s="326" t="str">
        <f t="shared" si="112"/>
        <v/>
      </c>
      <c r="EK44" s="327" t="str">
        <f t="shared" si="113"/>
        <v/>
      </c>
      <c r="EL44" s="328" t="str">
        <f t="shared" si="114"/>
        <v/>
      </c>
      <c r="EM44" s="329" t="str">
        <f t="shared" si="115"/>
        <v/>
      </c>
      <c r="EN44" s="330" t="str">
        <f t="shared" si="129"/>
        <v/>
      </c>
      <c r="EO44" s="20" t="str">
        <f t="shared" si="116"/>
        <v/>
      </c>
      <c r="EP44" s="331"/>
    </row>
    <row r="45" spans="1:146" s="132" customFormat="1" ht="15.65" customHeight="1">
      <c r="A45" s="315">
        <v>40</v>
      </c>
      <c r="B45" s="316">
        <f>IF('Marks Entry'!B46="","",'Marks Entry'!B46)</f>
        <v>940</v>
      </c>
      <c r="C45" s="317" t="str">
        <f>IF('Marks Entry'!C46="","",'Marks Entry'!C46)</f>
        <v/>
      </c>
      <c r="D45" s="318" t="str">
        <f>IF('Marks Entry'!D46="","",'Marks Entry'!D46)</f>
        <v/>
      </c>
      <c r="E45" s="319" t="str">
        <f>IF('Marks Entry'!E46="","",'Marks Entry'!E46)</f>
        <v/>
      </c>
      <c r="F45" s="319" t="str">
        <f>IF('Marks Entry'!F46="","",'Marks Entry'!F46)</f>
        <v/>
      </c>
      <c r="G45" s="319" t="str">
        <f>IF('Marks Entry'!G46="","",'Marks Entry'!G46)</f>
        <v/>
      </c>
      <c r="H45" s="302" t="str">
        <f>IF('Marks Entry'!H46="","",'Marks Entry'!H46)</f>
        <v/>
      </c>
      <c r="I45" s="302" t="str">
        <f>IF('Marks Entry'!I46="","",'Marks Entry'!I46)</f>
        <v/>
      </c>
      <c r="J45" s="302" t="str">
        <f>IF('Marks Entry'!J46="","",'Marks Entry'!J46)</f>
        <v/>
      </c>
      <c r="K45" s="302" t="str">
        <f>IF('Marks Entry'!K46="","",'Marks Entry'!K46)</f>
        <v/>
      </c>
      <c r="L45" s="302" t="str">
        <f>IF('Marks Entry'!L46="","",'Marks Entry'!L46)</f>
        <v/>
      </c>
      <c r="M45" s="303" t="str">
        <f t="shared" si="29"/>
        <v/>
      </c>
      <c r="N45" s="320" t="str">
        <f t="shared" si="30"/>
        <v/>
      </c>
      <c r="O45" s="302" t="str">
        <f>IF('Marks Entry'!M46="","",'Marks Entry'!M46)</f>
        <v/>
      </c>
      <c r="P45" s="320" t="str">
        <f t="shared" si="31"/>
        <v/>
      </c>
      <c r="Q45" s="317" t="str">
        <f>IF('Marks Entry'!N46="","",'Marks Entry'!N46)</f>
        <v/>
      </c>
      <c r="R45" s="321" t="str">
        <f t="shared" si="32"/>
        <v/>
      </c>
      <c r="S45" s="307">
        <f t="shared" si="33"/>
        <v>0</v>
      </c>
      <c r="T45" s="307">
        <f t="shared" si="122"/>
        <v>0</v>
      </c>
      <c r="U45" s="308" t="str">
        <f t="shared" si="34"/>
        <v/>
      </c>
      <c r="V45" s="307" t="str">
        <f t="shared" si="35"/>
        <v/>
      </c>
      <c r="W45" s="307" t="str">
        <f t="shared" si="36"/>
        <v/>
      </c>
      <c r="X45" s="307" t="str">
        <f t="shared" si="37"/>
        <v/>
      </c>
      <c r="Y45" s="302" t="str">
        <f>IF('Marks Entry'!O46="","",'Marks Entry'!O46)</f>
        <v/>
      </c>
      <c r="Z45" s="302" t="str">
        <f>IF('Marks Entry'!P46="","",'Marks Entry'!P46)</f>
        <v/>
      </c>
      <c r="AA45" s="302" t="str">
        <f>IF('Marks Entry'!Q46="","",'Marks Entry'!Q46)</f>
        <v/>
      </c>
      <c r="AB45" s="303" t="str">
        <f t="shared" si="38"/>
        <v/>
      </c>
      <c r="AC45" s="320" t="str">
        <f t="shared" si="39"/>
        <v/>
      </c>
      <c r="AD45" s="302" t="str">
        <f>IF('Marks Entry'!R46="","",'Marks Entry'!R46)</f>
        <v/>
      </c>
      <c r="AE45" s="320" t="str">
        <f t="shared" si="40"/>
        <v/>
      </c>
      <c r="AF45" s="317" t="str">
        <f>IF('Marks Entry'!S46="","",'Marks Entry'!S46)</f>
        <v/>
      </c>
      <c r="AG45" s="321" t="str">
        <f t="shared" si="41"/>
        <v/>
      </c>
      <c r="AH45" s="307">
        <f t="shared" si="42"/>
        <v>0</v>
      </c>
      <c r="AI45" s="307">
        <f t="shared" si="123"/>
        <v>0</v>
      </c>
      <c r="AJ45" s="308" t="str">
        <f t="shared" si="43"/>
        <v/>
      </c>
      <c r="AK45" s="307" t="str">
        <f t="shared" si="44"/>
        <v/>
      </c>
      <c r="AL45" s="307" t="str">
        <f t="shared" si="45"/>
        <v/>
      </c>
      <c r="AM45" s="307" t="str">
        <f t="shared" si="46"/>
        <v/>
      </c>
      <c r="AN45" s="302" t="str">
        <f>IF('Marks Entry'!T46="","",'Marks Entry'!T46)</f>
        <v/>
      </c>
      <c r="AO45" s="302" t="str">
        <f>IF('Marks Entry'!U46="","",'Marks Entry'!U46)</f>
        <v/>
      </c>
      <c r="AP45" s="302" t="str">
        <f>IF('Marks Entry'!V46="","",'Marks Entry'!V46)</f>
        <v/>
      </c>
      <c r="AQ45" s="303" t="str">
        <f t="shared" si="47"/>
        <v/>
      </c>
      <c r="AR45" s="320" t="str">
        <f t="shared" si="48"/>
        <v/>
      </c>
      <c r="AS45" s="302" t="str">
        <f>IF('Marks Entry'!W46="","",'Marks Entry'!W46)</f>
        <v/>
      </c>
      <c r="AT45" s="320" t="str">
        <f t="shared" si="49"/>
        <v/>
      </c>
      <c r="AU45" s="317" t="str">
        <f>IF('Marks Entry'!X46="","",'Marks Entry'!X46)</f>
        <v/>
      </c>
      <c r="AV45" s="321" t="str">
        <f t="shared" si="50"/>
        <v/>
      </c>
      <c r="AW45" s="307">
        <f t="shared" si="51"/>
        <v>0</v>
      </c>
      <c r="AX45" s="307">
        <f t="shared" si="124"/>
        <v>0</v>
      </c>
      <c r="AY45" s="308" t="str">
        <f t="shared" si="52"/>
        <v/>
      </c>
      <c r="AZ45" s="307" t="str">
        <f t="shared" si="53"/>
        <v/>
      </c>
      <c r="BA45" s="307" t="str">
        <f t="shared" si="54"/>
        <v/>
      </c>
      <c r="BB45" s="307" t="str">
        <f t="shared" si="55"/>
        <v/>
      </c>
      <c r="BC45" s="302" t="str">
        <f>IF('Marks Entry'!Y46="","",'Marks Entry'!Y46)</f>
        <v/>
      </c>
      <c r="BD45" s="302" t="str">
        <f>IF('Marks Entry'!Z46="","",'Marks Entry'!Z46)</f>
        <v/>
      </c>
      <c r="BE45" s="302" t="str">
        <f>IF('Marks Entry'!AA46="","",'Marks Entry'!AA46)</f>
        <v/>
      </c>
      <c r="BF45" s="303" t="str">
        <f t="shared" si="56"/>
        <v/>
      </c>
      <c r="BG45" s="320" t="str">
        <f t="shared" si="57"/>
        <v/>
      </c>
      <c r="BH45" s="302" t="str">
        <f>IF('Marks Entry'!AB46="","",'Marks Entry'!AB46)</f>
        <v/>
      </c>
      <c r="BI45" s="320" t="str">
        <f t="shared" si="58"/>
        <v/>
      </c>
      <c r="BJ45" s="317" t="str">
        <f>IF('Marks Entry'!AC46="","",'Marks Entry'!AC46)</f>
        <v/>
      </c>
      <c r="BK45" s="321" t="str">
        <f t="shared" si="59"/>
        <v/>
      </c>
      <c r="BL45" s="307">
        <f t="shared" si="60"/>
        <v>0</v>
      </c>
      <c r="BM45" s="307">
        <f t="shared" si="125"/>
        <v>0</v>
      </c>
      <c r="BN45" s="308" t="str">
        <f t="shared" si="61"/>
        <v/>
      </c>
      <c r="BO45" s="307" t="str">
        <f t="shared" si="62"/>
        <v/>
      </c>
      <c r="BP45" s="307" t="str">
        <f t="shared" si="63"/>
        <v/>
      </c>
      <c r="BQ45" s="307" t="str">
        <f t="shared" si="64"/>
        <v/>
      </c>
      <c r="BR45" s="302" t="str">
        <f>IF('Marks Entry'!AD46="","",'Marks Entry'!AD46)</f>
        <v/>
      </c>
      <c r="BS45" s="302" t="str">
        <f>IF('Marks Entry'!AE46="","",'Marks Entry'!AE46)</f>
        <v/>
      </c>
      <c r="BT45" s="302" t="str">
        <f>IF('Marks Entry'!AF46="","",'Marks Entry'!AF46)</f>
        <v/>
      </c>
      <c r="BU45" s="303" t="str">
        <f t="shared" si="65"/>
        <v/>
      </c>
      <c r="BV45" s="320" t="str">
        <f t="shared" si="66"/>
        <v/>
      </c>
      <c r="BW45" s="302" t="str">
        <f>IF('Marks Entry'!AG46="","",'Marks Entry'!AG46)</f>
        <v/>
      </c>
      <c r="BX45" s="320" t="str">
        <f t="shared" si="67"/>
        <v/>
      </c>
      <c r="BY45" s="317" t="str">
        <f>IF('Marks Entry'!AH46="","",'Marks Entry'!AH46)</f>
        <v/>
      </c>
      <c r="BZ45" s="321" t="str">
        <f t="shared" si="68"/>
        <v/>
      </c>
      <c r="CA45" s="307">
        <f t="shared" si="69"/>
        <v>0</v>
      </c>
      <c r="CB45" s="307">
        <f t="shared" si="126"/>
        <v>0</v>
      </c>
      <c r="CC45" s="308" t="str">
        <f t="shared" si="70"/>
        <v/>
      </c>
      <c r="CD45" s="307" t="str">
        <f t="shared" si="71"/>
        <v/>
      </c>
      <c r="CE45" s="307" t="str">
        <f t="shared" si="72"/>
        <v/>
      </c>
      <c r="CF45" s="307" t="str">
        <f t="shared" si="73"/>
        <v/>
      </c>
      <c r="CG45" s="302" t="str">
        <f>IF('Marks Entry'!AI46="","",'Marks Entry'!AI46)</f>
        <v/>
      </c>
      <c r="CH45" s="302" t="str">
        <f>IF('Marks Entry'!AJ46="","",'Marks Entry'!AJ46)</f>
        <v/>
      </c>
      <c r="CI45" s="302" t="str">
        <f>IF('Marks Entry'!AK46="","",'Marks Entry'!AK46)</f>
        <v/>
      </c>
      <c r="CJ45" s="303" t="str">
        <f t="shared" si="74"/>
        <v/>
      </c>
      <c r="CK45" s="320" t="str">
        <f t="shared" si="75"/>
        <v/>
      </c>
      <c r="CL45" s="302" t="str">
        <f>IF('Marks Entry'!AL46="","",'Marks Entry'!AL46)</f>
        <v/>
      </c>
      <c r="CM45" s="320" t="str">
        <f t="shared" si="76"/>
        <v/>
      </c>
      <c r="CN45" s="317" t="str">
        <f>IF('Marks Entry'!AM46="","",'Marks Entry'!AM46)</f>
        <v/>
      </c>
      <c r="CO45" s="321" t="str">
        <f t="shared" si="77"/>
        <v/>
      </c>
      <c r="CP45" s="307">
        <f t="shared" si="78"/>
        <v>0</v>
      </c>
      <c r="CQ45" s="307">
        <f t="shared" si="127"/>
        <v>0</v>
      </c>
      <c r="CR45" s="308" t="str">
        <f t="shared" si="79"/>
        <v/>
      </c>
      <c r="CS45" s="307" t="str">
        <f t="shared" si="80"/>
        <v/>
      </c>
      <c r="CT45" s="307" t="str">
        <f t="shared" si="81"/>
        <v/>
      </c>
      <c r="CU45" s="307" t="str">
        <f t="shared" si="82"/>
        <v/>
      </c>
      <c r="CV45" s="307">
        <f t="shared" si="21"/>
        <v>0</v>
      </c>
      <c r="CW45" s="322" t="str">
        <f t="shared" si="83"/>
        <v/>
      </c>
      <c r="CX45" s="322" t="str">
        <f t="shared" si="84"/>
        <v/>
      </c>
      <c r="CY45" s="322" t="str">
        <f t="shared" si="85"/>
        <v/>
      </c>
      <c r="CZ45" s="322" t="str">
        <f t="shared" si="86"/>
        <v/>
      </c>
      <c r="DA45" s="322" t="str">
        <f t="shared" si="87"/>
        <v/>
      </c>
      <c r="DB45" s="322" t="str">
        <f t="shared" si="88"/>
        <v/>
      </c>
      <c r="DC45" s="310">
        <f t="shared" si="117"/>
        <v>0</v>
      </c>
      <c r="DD45" s="310">
        <f t="shared" si="118"/>
        <v>0</v>
      </c>
      <c r="DE45" s="310">
        <f t="shared" si="119"/>
        <v>0</v>
      </c>
      <c r="DF45" s="310">
        <f t="shared" si="120"/>
        <v>0</v>
      </c>
      <c r="DG45" s="310">
        <f t="shared" si="121"/>
        <v>0</v>
      </c>
      <c r="DH45" s="323" t="str">
        <f t="shared" si="89"/>
        <v/>
      </c>
      <c r="DI45" s="20" t="str">
        <f>IF('Marks Entry'!AN46="","",'Marks Entry'!AN46)</f>
        <v/>
      </c>
      <c r="DJ45" s="20" t="str">
        <f>IF('Marks Entry'!AO46="","",'Marks Entry'!AO46)</f>
        <v/>
      </c>
      <c r="DK45" s="20" t="str">
        <f>IF('Marks Entry'!AP46="","",'Marks Entry'!AP46)</f>
        <v/>
      </c>
      <c r="DL45" s="20" t="str">
        <f>IF('Marks Entry'!AQ46="","",'Marks Entry'!AQ46)</f>
        <v/>
      </c>
      <c r="DM45" s="302" t="str">
        <f t="shared" si="90"/>
        <v/>
      </c>
      <c r="DN45" s="302" t="str">
        <f t="shared" si="91"/>
        <v/>
      </c>
      <c r="DO45" s="324" t="str">
        <f t="shared" si="92"/>
        <v/>
      </c>
      <c r="DP45" s="302" t="str">
        <f t="shared" si="93"/>
        <v/>
      </c>
      <c r="DQ45" s="325" t="str">
        <f t="shared" si="94"/>
        <v/>
      </c>
      <c r="DR45" s="324" t="str">
        <f t="shared" si="95"/>
        <v/>
      </c>
      <c r="DS45" s="302" t="str">
        <f t="shared" si="96"/>
        <v/>
      </c>
      <c r="DT45" s="325" t="str">
        <f t="shared" si="97"/>
        <v/>
      </c>
      <c r="DU45" s="324" t="str">
        <f t="shared" si="98"/>
        <v/>
      </c>
      <c r="DV45" s="302" t="str">
        <f t="shared" si="99"/>
        <v/>
      </c>
      <c r="DW45" s="325" t="str">
        <f t="shared" si="100"/>
        <v/>
      </c>
      <c r="DX45" s="324" t="str">
        <f t="shared" si="101"/>
        <v/>
      </c>
      <c r="DY45" s="302" t="str">
        <f t="shared" si="102"/>
        <v/>
      </c>
      <c r="DZ45" s="325" t="str">
        <f t="shared" si="103"/>
        <v/>
      </c>
      <c r="EA45" s="324" t="str">
        <f t="shared" si="104"/>
        <v/>
      </c>
      <c r="EB45" s="302" t="str">
        <f t="shared" si="105"/>
        <v/>
      </c>
      <c r="EC45" s="325" t="str">
        <f t="shared" si="106"/>
        <v/>
      </c>
      <c r="ED45" s="324" t="str">
        <f t="shared" si="128"/>
        <v/>
      </c>
      <c r="EE45" s="313" t="str">
        <f t="shared" si="107"/>
        <v xml:space="preserve">      </v>
      </c>
      <c r="EF45" s="313" t="str">
        <f t="shared" si="108"/>
        <v xml:space="preserve">      </v>
      </c>
      <c r="EG45" s="313" t="str">
        <f t="shared" si="109"/>
        <v xml:space="preserve">      </v>
      </c>
      <c r="EH45" s="313" t="str">
        <f t="shared" si="110"/>
        <v xml:space="preserve">      </v>
      </c>
      <c r="EI45" s="313" t="str">
        <f t="shared" si="111"/>
        <v/>
      </c>
      <c r="EJ45" s="326" t="str">
        <f t="shared" si="112"/>
        <v/>
      </c>
      <c r="EK45" s="327" t="str">
        <f t="shared" si="113"/>
        <v/>
      </c>
      <c r="EL45" s="328" t="str">
        <f t="shared" si="114"/>
        <v/>
      </c>
      <c r="EM45" s="329" t="str">
        <f t="shared" si="115"/>
        <v/>
      </c>
      <c r="EN45" s="330" t="str">
        <f t="shared" si="129"/>
        <v/>
      </c>
      <c r="EO45" s="20" t="str">
        <f t="shared" si="116"/>
        <v/>
      </c>
      <c r="EP45" s="331"/>
    </row>
    <row r="46" spans="1:146" s="132" customFormat="1" ht="15.65" customHeight="1">
      <c r="A46" s="315">
        <v>41</v>
      </c>
      <c r="B46" s="316">
        <f>IF('Marks Entry'!B47="","",'Marks Entry'!B47)</f>
        <v>941</v>
      </c>
      <c r="C46" s="317" t="str">
        <f>IF('Marks Entry'!C47="","",'Marks Entry'!C47)</f>
        <v/>
      </c>
      <c r="D46" s="318" t="str">
        <f>IF('Marks Entry'!D47="","",'Marks Entry'!D47)</f>
        <v/>
      </c>
      <c r="E46" s="319" t="str">
        <f>IF('Marks Entry'!E47="","",'Marks Entry'!E47)</f>
        <v/>
      </c>
      <c r="F46" s="319" t="str">
        <f>IF('Marks Entry'!F47="","",'Marks Entry'!F47)</f>
        <v/>
      </c>
      <c r="G46" s="319" t="str">
        <f>IF('Marks Entry'!G47="","",'Marks Entry'!G47)</f>
        <v/>
      </c>
      <c r="H46" s="302" t="str">
        <f>IF('Marks Entry'!H47="","",'Marks Entry'!H47)</f>
        <v/>
      </c>
      <c r="I46" s="302" t="str">
        <f>IF('Marks Entry'!I47="","",'Marks Entry'!I47)</f>
        <v/>
      </c>
      <c r="J46" s="302" t="str">
        <f>IF('Marks Entry'!J47="","",'Marks Entry'!J47)</f>
        <v/>
      </c>
      <c r="K46" s="302" t="str">
        <f>IF('Marks Entry'!K47="","",'Marks Entry'!K47)</f>
        <v/>
      </c>
      <c r="L46" s="302" t="str">
        <f>IF('Marks Entry'!L47="","",'Marks Entry'!L47)</f>
        <v/>
      </c>
      <c r="M46" s="303" t="str">
        <f t="shared" si="29"/>
        <v/>
      </c>
      <c r="N46" s="320" t="str">
        <f t="shared" si="30"/>
        <v/>
      </c>
      <c r="O46" s="302" t="str">
        <f>IF('Marks Entry'!M47="","",'Marks Entry'!M47)</f>
        <v/>
      </c>
      <c r="P46" s="320" t="str">
        <f t="shared" si="31"/>
        <v/>
      </c>
      <c r="Q46" s="317" t="str">
        <f>IF('Marks Entry'!N47="","",'Marks Entry'!N47)</f>
        <v/>
      </c>
      <c r="R46" s="321" t="str">
        <f t="shared" si="32"/>
        <v/>
      </c>
      <c r="S46" s="307">
        <f t="shared" si="33"/>
        <v>0</v>
      </c>
      <c r="T46" s="307">
        <f t="shared" si="122"/>
        <v>0</v>
      </c>
      <c r="U46" s="308" t="str">
        <f t="shared" si="34"/>
        <v/>
      </c>
      <c r="V46" s="307" t="str">
        <f t="shared" si="35"/>
        <v/>
      </c>
      <c r="W46" s="307" t="str">
        <f t="shared" si="36"/>
        <v/>
      </c>
      <c r="X46" s="307" t="str">
        <f t="shared" si="37"/>
        <v/>
      </c>
      <c r="Y46" s="302" t="str">
        <f>IF('Marks Entry'!O47="","",'Marks Entry'!O47)</f>
        <v/>
      </c>
      <c r="Z46" s="302" t="str">
        <f>IF('Marks Entry'!P47="","",'Marks Entry'!P47)</f>
        <v/>
      </c>
      <c r="AA46" s="302" t="str">
        <f>IF('Marks Entry'!Q47="","",'Marks Entry'!Q47)</f>
        <v/>
      </c>
      <c r="AB46" s="303" t="str">
        <f t="shared" si="38"/>
        <v/>
      </c>
      <c r="AC46" s="320" t="str">
        <f t="shared" si="39"/>
        <v/>
      </c>
      <c r="AD46" s="302" t="str">
        <f>IF('Marks Entry'!R47="","",'Marks Entry'!R47)</f>
        <v/>
      </c>
      <c r="AE46" s="320" t="str">
        <f t="shared" si="40"/>
        <v/>
      </c>
      <c r="AF46" s="317" t="str">
        <f>IF('Marks Entry'!S47="","",'Marks Entry'!S47)</f>
        <v/>
      </c>
      <c r="AG46" s="321" t="str">
        <f t="shared" si="41"/>
        <v/>
      </c>
      <c r="AH46" s="307">
        <f t="shared" si="42"/>
        <v>0</v>
      </c>
      <c r="AI46" s="307">
        <f t="shared" si="123"/>
        <v>0</v>
      </c>
      <c r="AJ46" s="308" t="str">
        <f t="shared" si="43"/>
        <v/>
      </c>
      <c r="AK46" s="307" t="str">
        <f t="shared" si="44"/>
        <v/>
      </c>
      <c r="AL46" s="307" t="str">
        <f t="shared" si="45"/>
        <v/>
      </c>
      <c r="AM46" s="307" t="str">
        <f t="shared" si="46"/>
        <v/>
      </c>
      <c r="AN46" s="302" t="str">
        <f>IF('Marks Entry'!T47="","",'Marks Entry'!T47)</f>
        <v/>
      </c>
      <c r="AO46" s="302" t="str">
        <f>IF('Marks Entry'!U47="","",'Marks Entry'!U47)</f>
        <v/>
      </c>
      <c r="AP46" s="302" t="str">
        <f>IF('Marks Entry'!V47="","",'Marks Entry'!V47)</f>
        <v/>
      </c>
      <c r="AQ46" s="303" t="str">
        <f t="shared" si="47"/>
        <v/>
      </c>
      <c r="AR46" s="320" t="str">
        <f t="shared" si="48"/>
        <v/>
      </c>
      <c r="AS46" s="302" t="str">
        <f>IF('Marks Entry'!W47="","",'Marks Entry'!W47)</f>
        <v/>
      </c>
      <c r="AT46" s="320" t="str">
        <f t="shared" si="49"/>
        <v/>
      </c>
      <c r="AU46" s="317" t="str">
        <f>IF('Marks Entry'!X47="","",'Marks Entry'!X47)</f>
        <v/>
      </c>
      <c r="AV46" s="321" t="str">
        <f t="shared" si="50"/>
        <v/>
      </c>
      <c r="AW46" s="307">
        <f t="shared" si="51"/>
        <v>0</v>
      </c>
      <c r="AX46" s="307">
        <f t="shared" si="124"/>
        <v>0</v>
      </c>
      <c r="AY46" s="308" t="str">
        <f t="shared" si="52"/>
        <v/>
      </c>
      <c r="AZ46" s="307" t="str">
        <f t="shared" si="53"/>
        <v/>
      </c>
      <c r="BA46" s="307" t="str">
        <f t="shared" si="54"/>
        <v/>
      </c>
      <c r="BB46" s="307" t="str">
        <f t="shared" si="55"/>
        <v/>
      </c>
      <c r="BC46" s="302" t="str">
        <f>IF('Marks Entry'!Y47="","",'Marks Entry'!Y47)</f>
        <v/>
      </c>
      <c r="BD46" s="302" t="str">
        <f>IF('Marks Entry'!Z47="","",'Marks Entry'!Z47)</f>
        <v/>
      </c>
      <c r="BE46" s="302" t="str">
        <f>IF('Marks Entry'!AA47="","",'Marks Entry'!AA47)</f>
        <v/>
      </c>
      <c r="BF46" s="303" t="str">
        <f t="shared" si="56"/>
        <v/>
      </c>
      <c r="BG46" s="320" t="str">
        <f t="shared" si="57"/>
        <v/>
      </c>
      <c r="BH46" s="302" t="str">
        <f>IF('Marks Entry'!AB47="","",'Marks Entry'!AB47)</f>
        <v/>
      </c>
      <c r="BI46" s="320" t="str">
        <f t="shared" si="58"/>
        <v/>
      </c>
      <c r="BJ46" s="317" t="str">
        <f>IF('Marks Entry'!AC47="","",'Marks Entry'!AC47)</f>
        <v/>
      </c>
      <c r="BK46" s="321" t="str">
        <f t="shared" si="59"/>
        <v/>
      </c>
      <c r="BL46" s="307">
        <f t="shared" si="60"/>
        <v>0</v>
      </c>
      <c r="BM46" s="307">
        <f t="shared" si="125"/>
        <v>0</v>
      </c>
      <c r="BN46" s="308" t="str">
        <f t="shared" si="61"/>
        <v/>
      </c>
      <c r="BO46" s="307" t="str">
        <f t="shared" si="62"/>
        <v/>
      </c>
      <c r="BP46" s="307" t="str">
        <f t="shared" si="63"/>
        <v/>
      </c>
      <c r="BQ46" s="307" t="str">
        <f t="shared" si="64"/>
        <v/>
      </c>
      <c r="BR46" s="302" t="str">
        <f>IF('Marks Entry'!AD47="","",'Marks Entry'!AD47)</f>
        <v/>
      </c>
      <c r="BS46" s="302" t="str">
        <f>IF('Marks Entry'!AE47="","",'Marks Entry'!AE47)</f>
        <v/>
      </c>
      <c r="BT46" s="302" t="str">
        <f>IF('Marks Entry'!AF47="","",'Marks Entry'!AF47)</f>
        <v/>
      </c>
      <c r="BU46" s="303" t="str">
        <f t="shared" si="65"/>
        <v/>
      </c>
      <c r="BV46" s="320" t="str">
        <f t="shared" si="66"/>
        <v/>
      </c>
      <c r="BW46" s="302" t="str">
        <f>IF('Marks Entry'!AG47="","",'Marks Entry'!AG47)</f>
        <v/>
      </c>
      <c r="BX46" s="320" t="str">
        <f t="shared" si="67"/>
        <v/>
      </c>
      <c r="BY46" s="317" t="str">
        <f>IF('Marks Entry'!AH47="","",'Marks Entry'!AH47)</f>
        <v/>
      </c>
      <c r="BZ46" s="321" t="str">
        <f t="shared" si="68"/>
        <v/>
      </c>
      <c r="CA46" s="307">
        <f t="shared" si="69"/>
        <v>0</v>
      </c>
      <c r="CB46" s="307">
        <f t="shared" si="126"/>
        <v>0</v>
      </c>
      <c r="CC46" s="308" t="str">
        <f t="shared" si="70"/>
        <v/>
      </c>
      <c r="CD46" s="307" t="str">
        <f t="shared" si="71"/>
        <v/>
      </c>
      <c r="CE46" s="307" t="str">
        <f t="shared" si="72"/>
        <v/>
      </c>
      <c r="CF46" s="307" t="str">
        <f t="shared" si="73"/>
        <v/>
      </c>
      <c r="CG46" s="302" t="str">
        <f>IF('Marks Entry'!AI47="","",'Marks Entry'!AI47)</f>
        <v/>
      </c>
      <c r="CH46" s="302" t="str">
        <f>IF('Marks Entry'!AJ47="","",'Marks Entry'!AJ47)</f>
        <v/>
      </c>
      <c r="CI46" s="302" t="str">
        <f>IF('Marks Entry'!AK47="","",'Marks Entry'!AK47)</f>
        <v/>
      </c>
      <c r="CJ46" s="303" t="str">
        <f t="shared" si="74"/>
        <v/>
      </c>
      <c r="CK46" s="320" t="str">
        <f t="shared" si="75"/>
        <v/>
      </c>
      <c r="CL46" s="302" t="str">
        <f>IF('Marks Entry'!AL47="","",'Marks Entry'!AL47)</f>
        <v/>
      </c>
      <c r="CM46" s="320" t="str">
        <f t="shared" si="76"/>
        <v/>
      </c>
      <c r="CN46" s="317" t="str">
        <f>IF('Marks Entry'!AM47="","",'Marks Entry'!AM47)</f>
        <v/>
      </c>
      <c r="CO46" s="321" t="str">
        <f t="shared" si="77"/>
        <v/>
      </c>
      <c r="CP46" s="307">
        <f t="shared" si="78"/>
        <v>0</v>
      </c>
      <c r="CQ46" s="307">
        <f t="shared" si="127"/>
        <v>0</v>
      </c>
      <c r="CR46" s="308" t="str">
        <f t="shared" si="79"/>
        <v/>
      </c>
      <c r="CS46" s="307" t="str">
        <f t="shared" si="80"/>
        <v/>
      </c>
      <c r="CT46" s="307" t="str">
        <f t="shared" si="81"/>
        <v/>
      </c>
      <c r="CU46" s="307" t="str">
        <f t="shared" si="82"/>
        <v/>
      </c>
      <c r="CV46" s="307">
        <f t="shared" si="21"/>
        <v>0</v>
      </c>
      <c r="CW46" s="322" t="str">
        <f t="shared" si="83"/>
        <v/>
      </c>
      <c r="CX46" s="322" t="str">
        <f t="shared" si="84"/>
        <v/>
      </c>
      <c r="CY46" s="322" t="str">
        <f t="shared" si="85"/>
        <v/>
      </c>
      <c r="CZ46" s="322" t="str">
        <f t="shared" si="86"/>
        <v/>
      </c>
      <c r="DA46" s="322" t="str">
        <f t="shared" si="87"/>
        <v/>
      </c>
      <c r="DB46" s="322" t="str">
        <f t="shared" si="88"/>
        <v/>
      </c>
      <c r="DC46" s="310">
        <f t="shared" si="117"/>
        <v>0</v>
      </c>
      <c r="DD46" s="310">
        <f t="shared" si="118"/>
        <v>0</v>
      </c>
      <c r="DE46" s="310">
        <f t="shared" si="119"/>
        <v>0</v>
      </c>
      <c r="DF46" s="310">
        <f t="shared" si="120"/>
        <v>0</v>
      </c>
      <c r="DG46" s="310">
        <f t="shared" si="121"/>
        <v>0</v>
      </c>
      <c r="DH46" s="323" t="str">
        <f t="shared" si="89"/>
        <v/>
      </c>
      <c r="DI46" s="20" t="str">
        <f>IF('Marks Entry'!AN47="","",'Marks Entry'!AN47)</f>
        <v/>
      </c>
      <c r="DJ46" s="20" t="str">
        <f>IF('Marks Entry'!AO47="","",'Marks Entry'!AO47)</f>
        <v/>
      </c>
      <c r="DK46" s="20" t="str">
        <f>IF('Marks Entry'!AP47="","",'Marks Entry'!AP47)</f>
        <v/>
      </c>
      <c r="DL46" s="20" t="str">
        <f>IF('Marks Entry'!AQ47="","",'Marks Entry'!AQ47)</f>
        <v/>
      </c>
      <c r="DM46" s="302" t="str">
        <f t="shared" si="90"/>
        <v/>
      </c>
      <c r="DN46" s="302" t="str">
        <f t="shared" si="91"/>
        <v/>
      </c>
      <c r="DO46" s="324" t="str">
        <f t="shared" si="92"/>
        <v/>
      </c>
      <c r="DP46" s="302" t="str">
        <f t="shared" si="93"/>
        <v/>
      </c>
      <c r="DQ46" s="325" t="str">
        <f t="shared" si="94"/>
        <v/>
      </c>
      <c r="DR46" s="324" t="str">
        <f t="shared" si="95"/>
        <v/>
      </c>
      <c r="DS46" s="302" t="str">
        <f t="shared" si="96"/>
        <v/>
      </c>
      <c r="DT46" s="325" t="str">
        <f t="shared" si="97"/>
        <v/>
      </c>
      <c r="DU46" s="324" t="str">
        <f t="shared" si="98"/>
        <v/>
      </c>
      <c r="DV46" s="302" t="str">
        <f t="shared" si="99"/>
        <v/>
      </c>
      <c r="DW46" s="325" t="str">
        <f t="shared" si="100"/>
        <v/>
      </c>
      <c r="DX46" s="324" t="str">
        <f t="shared" si="101"/>
        <v/>
      </c>
      <c r="DY46" s="302" t="str">
        <f t="shared" si="102"/>
        <v/>
      </c>
      <c r="DZ46" s="325" t="str">
        <f t="shared" si="103"/>
        <v/>
      </c>
      <c r="EA46" s="324" t="str">
        <f t="shared" si="104"/>
        <v/>
      </c>
      <c r="EB46" s="302" t="str">
        <f t="shared" si="105"/>
        <v/>
      </c>
      <c r="EC46" s="325" t="str">
        <f t="shared" si="106"/>
        <v/>
      </c>
      <c r="ED46" s="324" t="str">
        <f t="shared" si="128"/>
        <v/>
      </c>
      <c r="EE46" s="313" t="str">
        <f t="shared" si="107"/>
        <v xml:space="preserve">      </v>
      </c>
      <c r="EF46" s="313" t="str">
        <f t="shared" si="108"/>
        <v xml:space="preserve">      </v>
      </c>
      <c r="EG46" s="313" t="str">
        <f t="shared" si="109"/>
        <v xml:space="preserve">      </v>
      </c>
      <c r="EH46" s="313" t="str">
        <f t="shared" si="110"/>
        <v xml:space="preserve">      </v>
      </c>
      <c r="EI46" s="313" t="str">
        <f t="shared" si="111"/>
        <v/>
      </c>
      <c r="EJ46" s="326" t="str">
        <f t="shared" si="112"/>
        <v/>
      </c>
      <c r="EK46" s="327" t="str">
        <f t="shared" si="113"/>
        <v/>
      </c>
      <c r="EL46" s="328" t="str">
        <f t="shared" si="114"/>
        <v/>
      </c>
      <c r="EM46" s="329" t="str">
        <f t="shared" si="115"/>
        <v/>
      </c>
      <c r="EN46" s="330" t="str">
        <f t="shared" si="129"/>
        <v/>
      </c>
      <c r="EO46" s="20" t="str">
        <f t="shared" si="116"/>
        <v/>
      </c>
      <c r="EP46" s="331"/>
    </row>
    <row r="47" spans="1:146" s="132" customFormat="1" ht="15.65" customHeight="1">
      <c r="A47" s="315">
        <v>42</v>
      </c>
      <c r="B47" s="316">
        <f>IF('Marks Entry'!B48="","",'Marks Entry'!B48)</f>
        <v>942</v>
      </c>
      <c r="C47" s="317" t="str">
        <f>IF('Marks Entry'!C48="","",'Marks Entry'!C48)</f>
        <v/>
      </c>
      <c r="D47" s="318" t="str">
        <f>IF('Marks Entry'!D48="","",'Marks Entry'!D48)</f>
        <v/>
      </c>
      <c r="E47" s="319" t="str">
        <f>IF('Marks Entry'!E48="","",'Marks Entry'!E48)</f>
        <v/>
      </c>
      <c r="F47" s="319" t="str">
        <f>IF('Marks Entry'!F48="","",'Marks Entry'!F48)</f>
        <v/>
      </c>
      <c r="G47" s="319" t="str">
        <f>IF('Marks Entry'!G48="","",'Marks Entry'!G48)</f>
        <v/>
      </c>
      <c r="H47" s="302" t="str">
        <f>IF('Marks Entry'!H48="","",'Marks Entry'!H48)</f>
        <v/>
      </c>
      <c r="I47" s="302" t="str">
        <f>IF('Marks Entry'!I48="","",'Marks Entry'!I48)</f>
        <v/>
      </c>
      <c r="J47" s="302" t="str">
        <f>IF('Marks Entry'!J48="","",'Marks Entry'!J48)</f>
        <v/>
      </c>
      <c r="K47" s="302" t="str">
        <f>IF('Marks Entry'!K48="","",'Marks Entry'!K48)</f>
        <v/>
      </c>
      <c r="L47" s="302" t="str">
        <f>IF('Marks Entry'!L48="","",'Marks Entry'!L48)</f>
        <v/>
      </c>
      <c r="M47" s="303" t="str">
        <f t="shared" si="29"/>
        <v/>
      </c>
      <c r="N47" s="320" t="str">
        <f t="shared" si="30"/>
        <v/>
      </c>
      <c r="O47" s="302" t="str">
        <f>IF('Marks Entry'!M48="","",'Marks Entry'!M48)</f>
        <v/>
      </c>
      <c r="P47" s="320" t="str">
        <f t="shared" si="31"/>
        <v/>
      </c>
      <c r="Q47" s="317" t="str">
        <f>IF('Marks Entry'!N48="","",'Marks Entry'!N48)</f>
        <v/>
      </c>
      <c r="R47" s="321" t="str">
        <f t="shared" si="32"/>
        <v/>
      </c>
      <c r="S47" s="307">
        <f t="shared" si="33"/>
        <v>0</v>
      </c>
      <c r="T47" s="307">
        <f t="shared" si="122"/>
        <v>0</v>
      </c>
      <c r="U47" s="308" t="str">
        <f t="shared" si="34"/>
        <v/>
      </c>
      <c r="V47" s="307" t="str">
        <f t="shared" si="35"/>
        <v/>
      </c>
      <c r="W47" s="307" t="str">
        <f t="shared" si="36"/>
        <v/>
      </c>
      <c r="X47" s="307" t="str">
        <f t="shared" si="37"/>
        <v/>
      </c>
      <c r="Y47" s="302" t="str">
        <f>IF('Marks Entry'!O48="","",'Marks Entry'!O48)</f>
        <v/>
      </c>
      <c r="Z47" s="302" t="str">
        <f>IF('Marks Entry'!P48="","",'Marks Entry'!P48)</f>
        <v/>
      </c>
      <c r="AA47" s="302" t="str">
        <f>IF('Marks Entry'!Q48="","",'Marks Entry'!Q48)</f>
        <v/>
      </c>
      <c r="AB47" s="303" t="str">
        <f t="shared" si="38"/>
        <v/>
      </c>
      <c r="AC47" s="320" t="str">
        <f t="shared" si="39"/>
        <v/>
      </c>
      <c r="AD47" s="302" t="str">
        <f>IF('Marks Entry'!R48="","",'Marks Entry'!R48)</f>
        <v/>
      </c>
      <c r="AE47" s="320" t="str">
        <f t="shared" si="40"/>
        <v/>
      </c>
      <c r="AF47" s="317" t="str">
        <f>IF('Marks Entry'!S48="","",'Marks Entry'!S48)</f>
        <v/>
      </c>
      <c r="AG47" s="321" t="str">
        <f t="shared" si="41"/>
        <v/>
      </c>
      <c r="AH47" s="307">
        <f t="shared" si="42"/>
        <v>0</v>
      </c>
      <c r="AI47" s="307">
        <f t="shared" si="123"/>
        <v>0</v>
      </c>
      <c r="AJ47" s="308" t="str">
        <f t="shared" si="43"/>
        <v/>
      </c>
      <c r="AK47" s="307" t="str">
        <f t="shared" si="44"/>
        <v/>
      </c>
      <c r="AL47" s="307" t="str">
        <f t="shared" si="45"/>
        <v/>
      </c>
      <c r="AM47" s="307" t="str">
        <f t="shared" si="46"/>
        <v/>
      </c>
      <c r="AN47" s="302" t="str">
        <f>IF('Marks Entry'!T48="","",'Marks Entry'!T48)</f>
        <v/>
      </c>
      <c r="AO47" s="302" t="str">
        <f>IF('Marks Entry'!U48="","",'Marks Entry'!U48)</f>
        <v/>
      </c>
      <c r="AP47" s="302" t="str">
        <f>IF('Marks Entry'!V48="","",'Marks Entry'!V48)</f>
        <v/>
      </c>
      <c r="AQ47" s="303" t="str">
        <f t="shared" si="47"/>
        <v/>
      </c>
      <c r="AR47" s="320" t="str">
        <f t="shared" si="48"/>
        <v/>
      </c>
      <c r="AS47" s="302" t="str">
        <f>IF('Marks Entry'!W48="","",'Marks Entry'!W48)</f>
        <v/>
      </c>
      <c r="AT47" s="320" t="str">
        <f t="shared" si="49"/>
        <v/>
      </c>
      <c r="AU47" s="317" t="str">
        <f>IF('Marks Entry'!X48="","",'Marks Entry'!X48)</f>
        <v/>
      </c>
      <c r="AV47" s="321" t="str">
        <f t="shared" si="50"/>
        <v/>
      </c>
      <c r="AW47" s="307">
        <f t="shared" si="51"/>
        <v>0</v>
      </c>
      <c r="AX47" s="307">
        <f t="shared" si="124"/>
        <v>0</v>
      </c>
      <c r="AY47" s="308" t="str">
        <f t="shared" si="52"/>
        <v/>
      </c>
      <c r="AZ47" s="307" t="str">
        <f t="shared" si="53"/>
        <v/>
      </c>
      <c r="BA47" s="307" t="str">
        <f t="shared" si="54"/>
        <v/>
      </c>
      <c r="BB47" s="307" t="str">
        <f t="shared" si="55"/>
        <v/>
      </c>
      <c r="BC47" s="302" t="str">
        <f>IF('Marks Entry'!Y48="","",'Marks Entry'!Y48)</f>
        <v/>
      </c>
      <c r="BD47" s="302" t="str">
        <f>IF('Marks Entry'!Z48="","",'Marks Entry'!Z48)</f>
        <v/>
      </c>
      <c r="BE47" s="302" t="str">
        <f>IF('Marks Entry'!AA48="","",'Marks Entry'!AA48)</f>
        <v/>
      </c>
      <c r="BF47" s="303" t="str">
        <f t="shared" si="56"/>
        <v/>
      </c>
      <c r="BG47" s="320" t="str">
        <f t="shared" si="57"/>
        <v/>
      </c>
      <c r="BH47" s="302" t="str">
        <f>IF('Marks Entry'!AB48="","",'Marks Entry'!AB48)</f>
        <v/>
      </c>
      <c r="BI47" s="320" t="str">
        <f t="shared" si="58"/>
        <v/>
      </c>
      <c r="BJ47" s="317" t="str">
        <f>IF('Marks Entry'!AC48="","",'Marks Entry'!AC48)</f>
        <v/>
      </c>
      <c r="BK47" s="321" t="str">
        <f t="shared" si="59"/>
        <v/>
      </c>
      <c r="BL47" s="307">
        <f t="shared" si="60"/>
        <v>0</v>
      </c>
      <c r="BM47" s="307">
        <f t="shared" si="125"/>
        <v>0</v>
      </c>
      <c r="BN47" s="308" t="str">
        <f t="shared" si="61"/>
        <v/>
      </c>
      <c r="BO47" s="307" t="str">
        <f t="shared" si="62"/>
        <v/>
      </c>
      <c r="BP47" s="307" t="str">
        <f t="shared" si="63"/>
        <v/>
      </c>
      <c r="BQ47" s="307" t="str">
        <f t="shared" si="64"/>
        <v/>
      </c>
      <c r="BR47" s="302" t="str">
        <f>IF('Marks Entry'!AD48="","",'Marks Entry'!AD48)</f>
        <v/>
      </c>
      <c r="BS47" s="302" t="str">
        <f>IF('Marks Entry'!AE48="","",'Marks Entry'!AE48)</f>
        <v/>
      </c>
      <c r="BT47" s="302" t="str">
        <f>IF('Marks Entry'!AF48="","",'Marks Entry'!AF48)</f>
        <v/>
      </c>
      <c r="BU47" s="303" t="str">
        <f t="shared" si="65"/>
        <v/>
      </c>
      <c r="BV47" s="320" t="str">
        <f t="shared" si="66"/>
        <v/>
      </c>
      <c r="BW47" s="302" t="str">
        <f>IF('Marks Entry'!AG48="","",'Marks Entry'!AG48)</f>
        <v/>
      </c>
      <c r="BX47" s="320" t="str">
        <f t="shared" si="67"/>
        <v/>
      </c>
      <c r="BY47" s="317" t="str">
        <f>IF('Marks Entry'!AH48="","",'Marks Entry'!AH48)</f>
        <v/>
      </c>
      <c r="BZ47" s="321" t="str">
        <f t="shared" si="68"/>
        <v/>
      </c>
      <c r="CA47" s="307">
        <f t="shared" si="69"/>
        <v>0</v>
      </c>
      <c r="CB47" s="307">
        <f t="shared" si="126"/>
        <v>0</v>
      </c>
      <c r="CC47" s="308" t="str">
        <f t="shared" si="70"/>
        <v/>
      </c>
      <c r="CD47" s="307" t="str">
        <f t="shared" si="71"/>
        <v/>
      </c>
      <c r="CE47" s="307" t="str">
        <f t="shared" si="72"/>
        <v/>
      </c>
      <c r="CF47" s="307" t="str">
        <f t="shared" si="73"/>
        <v/>
      </c>
      <c r="CG47" s="302" t="str">
        <f>IF('Marks Entry'!AI48="","",'Marks Entry'!AI48)</f>
        <v/>
      </c>
      <c r="CH47" s="302" t="str">
        <f>IF('Marks Entry'!AJ48="","",'Marks Entry'!AJ48)</f>
        <v/>
      </c>
      <c r="CI47" s="302" t="str">
        <f>IF('Marks Entry'!AK48="","",'Marks Entry'!AK48)</f>
        <v/>
      </c>
      <c r="CJ47" s="303" t="str">
        <f t="shared" si="74"/>
        <v/>
      </c>
      <c r="CK47" s="320" t="str">
        <f t="shared" si="75"/>
        <v/>
      </c>
      <c r="CL47" s="302" t="str">
        <f>IF('Marks Entry'!AL48="","",'Marks Entry'!AL48)</f>
        <v/>
      </c>
      <c r="CM47" s="320" t="str">
        <f t="shared" si="76"/>
        <v/>
      </c>
      <c r="CN47" s="317" t="str">
        <f>IF('Marks Entry'!AM48="","",'Marks Entry'!AM48)</f>
        <v/>
      </c>
      <c r="CO47" s="321" t="str">
        <f t="shared" si="77"/>
        <v/>
      </c>
      <c r="CP47" s="307">
        <f t="shared" si="78"/>
        <v>0</v>
      </c>
      <c r="CQ47" s="307">
        <f t="shared" si="127"/>
        <v>0</v>
      </c>
      <c r="CR47" s="308" t="str">
        <f t="shared" si="79"/>
        <v/>
      </c>
      <c r="CS47" s="307" t="str">
        <f t="shared" si="80"/>
        <v/>
      </c>
      <c r="CT47" s="307" t="str">
        <f t="shared" si="81"/>
        <v/>
      </c>
      <c r="CU47" s="307" t="str">
        <f t="shared" si="82"/>
        <v/>
      </c>
      <c r="CV47" s="307">
        <f t="shared" si="21"/>
        <v>0</v>
      </c>
      <c r="CW47" s="322" t="str">
        <f t="shared" si="83"/>
        <v/>
      </c>
      <c r="CX47" s="322" t="str">
        <f t="shared" si="84"/>
        <v/>
      </c>
      <c r="CY47" s="322" t="str">
        <f t="shared" si="85"/>
        <v/>
      </c>
      <c r="CZ47" s="322" t="str">
        <f t="shared" si="86"/>
        <v/>
      </c>
      <c r="DA47" s="322" t="str">
        <f t="shared" si="87"/>
        <v/>
      </c>
      <c r="DB47" s="322" t="str">
        <f t="shared" si="88"/>
        <v/>
      </c>
      <c r="DC47" s="310">
        <f t="shared" si="117"/>
        <v>0</v>
      </c>
      <c r="DD47" s="310">
        <f t="shared" si="118"/>
        <v>0</v>
      </c>
      <c r="DE47" s="310">
        <f t="shared" si="119"/>
        <v>0</v>
      </c>
      <c r="DF47" s="310">
        <f t="shared" si="120"/>
        <v>0</v>
      </c>
      <c r="DG47" s="310">
        <f t="shared" si="121"/>
        <v>0</v>
      </c>
      <c r="DH47" s="323" t="str">
        <f t="shared" si="89"/>
        <v/>
      </c>
      <c r="DI47" s="20" t="str">
        <f>IF('Marks Entry'!AN48="","",'Marks Entry'!AN48)</f>
        <v/>
      </c>
      <c r="DJ47" s="20" t="str">
        <f>IF('Marks Entry'!AO48="","",'Marks Entry'!AO48)</f>
        <v/>
      </c>
      <c r="DK47" s="20" t="str">
        <f>IF('Marks Entry'!AP48="","",'Marks Entry'!AP48)</f>
        <v/>
      </c>
      <c r="DL47" s="20" t="str">
        <f>IF('Marks Entry'!AQ48="","",'Marks Entry'!AQ48)</f>
        <v/>
      </c>
      <c r="DM47" s="302" t="str">
        <f t="shared" si="90"/>
        <v/>
      </c>
      <c r="DN47" s="302" t="str">
        <f t="shared" si="91"/>
        <v/>
      </c>
      <c r="DO47" s="324" t="str">
        <f t="shared" si="92"/>
        <v/>
      </c>
      <c r="DP47" s="302" t="str">
        <f t="shared" si="93"/>
        <v/>
      </c>
      <c r="DQ47" s="325" t="str">
        <f t="shared" si="94"/>
        <v/>
      </c>
      <c r="DR47" s="324" t="str">
        <f t="shared" si="95"/>
        <v/>
      </c>
      <c r="DS47" s="302" t="str">
        <f t="shared" si="96"/>
        <v/>
      </c>
      <c r="DT47" s="325" t="str">
        <f t="shared" si="97"/>
        <v/>
      </c>
      <c r="DU47" s="324" t="str">
        <f t="shared" si="98"/>
        <v/>
      </c>
      <c r="DV47" s="302" t="str">
        <f t="shared" si="99"/>
        <v/>
      </c>
      <c r="DW47" s="325" t="str">
        <f t="shared" si="100"/>
        <v/>
      </c>
      <c r="DX47" s="324" t="str">
        <f t="shared" si="101"/>
        <v/>
      </c>
      <c r="DY47" s="302" t="str">
        <f t="shared" si="102"/>
        <v/>
      </c>
      <c r="DZ47" s="325" t="str">
        <f t="shared" si="103"/>
        <v/>
      </c>
      <c r="EA47" s="324" t="str">
        <f t="shared" si="104"/>
        <v/>
      </c>
      <c r="EB47" s="302" t="str">
        <f t="shared" si="105"/>
        <v/>
      </c>
      <c r="EC47" s="325" t="str">
        <f t="shared" si="106"/>
        <v/>
      </c>
      <c r="ED47" s="324" t="str">
        <f t="shared" si="128"/>
        <v/>
      </c>
      <c r="EE47" s="313" t="str">
        <f t="shared" si="107"/>
        <v xml:space="preserve">      </v>
      </c>
      <c r="EF47" s="313" t="str">
        <f t="shared" si="108"/>
        <v xml:space="preserve">      </v>
      </c>
      <c r="EG47" s="313" t="str">
        <f t="shared" si="109"/>
        <v xml:space="preserve">      </v>
      </c>
      <c r="EH47" s="313" t="str">
        <f t="shared" si="110"/>
        <v xml:space="preserve">      </v>
      </c>
      <c r="EI47" s="313" t="str">
        <f t="shared" si="111"/>
        <v/>
      </c>
      <c r="EJ47" s="326" t="str">
        <f t="shared" si="112"/>
        <v/>
      </c>
      <c r="EK47" s="327" t="str">
        <f t="shared" si="113"/>
        <v/>
      </c>
      <c r="EL47" s="328" t="str">
        <f t="shared" si="114"/>
        <v/>
      </c>
      <c r="EM47" s="329" t="str">
        <f t="shared" si="115"/>
        <v/>
      </c>
      <c r="EN47" s="330" t="str">
        <f t="shared" si="129"/>
        <v/>
      </c>
      <c r="EO47" s="20" t="str">
        <f t="shared" si="116"/>
        <v/>
      </c>
      <c r="EP47" s="331"/>
    </row>
    <row r="48" spans="1:146" s="132" customFormat="1" ht="15.65" customHeight="1">
      <c r="A48" s="315">
        <v>43</v>
      </c>
      <c r="B48" s="316">
        <f>IF('Marks Entry'!B49="","",'Marks Entry'!B49)</f>
        <v>943</v>
      </c>
      <c r="C48" s="317" t="str">
        <f>IF('Marks Entry'!C49="","",'Marks Entry'!C49)</f>
        <v/>
      </c>
      <c r="D48" s="318" t="str">
        <f>IF('Marks Entry'!D49="","",'Marks Entry'!D49)</f>
        <v/>
      </c>
      <c r="E48" s="319" t="str">
        <f>IF('Marks Entry'!E49="","",'Marks Entry'!E49)</f>
        <v/>
      </c>
      <c r="F48" s="319" t="str">
        <f>IF('Marks Entry'!F49="","",'Marks Entry'!F49)</f>
        <v/>
      </c>
      <c r="G48" s="319" t="str">
        <f>IF('Marks Entry'!G49="","",'Marks Entry'!G49)</f>
        <v/>
      </c>
      <c r="H48" s="302" t="str">
        <f>IF('Marks Entry'!H49="","",'Marks Entry'!H49)</f>
        <v/>
      </c>
      <c r="I48" s="302" t="str">
        <f>IF('Marks Entry'!I49="","",'Marks Entry'!I49)</f>
        <v/>
      </c>
      <c r="J48" s="302" t="str">
        <f>IF('Marks Entry'!J49="","",'Marks Entry'!J49)</f>
        <v/>
      </c>
      <c r="K48" s="302" t="str">
        <f>IF('Marks Entry'!K49="","",'Marks Entry'!K49)</f>
        <v/>
      </c>
      <c r="L48" s="302" t="str">
        <f>IF('Marks Entry'!L49="","",'Marks Entry'!L49)</f>
        <v/>
      </c>
      <c r="M48" s="303" t="str">
        <f t="shared" si="29"/>
        <v/>
      </c>
      <c r="N48" s="320" t="str">
        <f t="shared" si="30"/>
        <v/>
      </c>
      <c r="O48" s="302" t="str">
        <f>IF('Marks Entry'!M49="","",'Marks Entry'!M49)</f>
        <v/>
      </c>
      <c r="P48" s="320" t="str">
        <f t="shared" si="31"/>
        <v/>
      </c>
      <c r="Q48" s="317" t="str">
        <f>IF('Marks Entry'!N49="","",'Marks Entry'!N49)</f>
        <v/>
      </c>
      <c r="R48" s="321" t="str">
        <f t="shared" si="32"/>
        <v/>
      </c>
      <c r="S48" s="307">
        <f t="shared" si="33"/>
        <v>0</v>
      </c>
      <c r="T48" s="307">
        <f t="shared" si="122"/>
        <v>0</v>
      </c>
      <c r="U48" s="308" t="str">
        <f t="shared" si="34"/>
        <v/>
      </c>
      <c r="V48" s="307" t="str">
        <f t="shared" si="35"/>
        <v/>
      </c>
      <c r="W48" s="307" t="str">
        <f t="shared" si="36"/>
        <v/>
      </c>
      <c r="X48" s="307" t="str">
        <f t="shared" si="37"/>
        <v/>
      </c>
      <c r="Y48" s="302" t="str">
        <f>IF('Marks Entry'!O49="","",'Marks Entry'!O49)</f>
        <v/>
      </c>
      <c r="Z48" s="302" t="str">
        <f>IF('Marks Entry'!P49="","",'Marks Entry'!P49)</f>
        <v/>
      </c>
      <c r="AA48" s="302" t="str">
        <f>IF('Marks Entry'!Q49="","",'Marks Entry'!Q49)</f>
        <v/>
      </c>
      <c r="AB48" s="303" t="str">
        <f t="shared" si="38"/>
        <v/>
      </c>
      <c r="AC48" s="320" t="str">
        <f t="shared" si="39"/>
        <v/>
      </c>
      <c r="AD48" s="302" t="str">
        <f>IF('Marks Entry'!R49="","",'Marks Entry'!R49)</f>
        <v/>
      </c>
      <c r="AE48" s="320" t="str">
        <f t="shared" si="40"/>
        <v/>
      </c>
      <c r="AF48" s="317" t="str">
        <f>IF('Marks Entry'!S49="","",'Marks Entry'!S49)</f>
        <v/>
      </c>
      <c r="AG48" s="321" t="str">
        <f t="shared" si="41"/>
        <v/>
      </c>
      <c r="AH48" s="307">
        <f t="shared" si="42"/>
        <v>0</v>
      </c>
      <c r="AI48" s="307">
        <f t="shared" si="123"/>
        <v>0</v>
      </c>
      <c r="AJ48" s="308" t="str">
        <f t="shared" si="43"/>
        <v/>
      </c>
      <c r="AK48" s="307" t="str">
        <f t="shared" si="44"/>
        <v/>
      </c>
      <c r="AL48" s="307" t="str">
        <f t="shared" si="45"/>
        <v/>
      </c>
      <c r="AM48" s="307" t="str">
        <f t="shared" si="46"/>
        <v/>
      </c>
      <c r="AN48" s="302" t="str">
        <f>IF('Marks Entry'!T49="","",'Marks Entry'!T49)</f>
        <v/>
      </c>
      <c r="AO48" s="302" t="str">
        <f>IF('Marks Entry'!U49="","",'Marks Entry'!U49)</f>
        <v/>
      </c>
      <c r="AP48" s="302" t="str">
        <f>IF('Marks Entry'!V49="","",'Marks Entry'!V49)</f>
        <v/>
      </c>
      <c r="AQ48" s="303" t="str">
        <f t="shared" si="47"/>
        <v/>
      </c>
      <c r="AR48" s="320" t="str">
        <f t="shared" si="48"/>
        <v/>
      </c>
      <c r="AS48" s="302" t="str">
        <f>IF('Marks Entry'!W49="","",'Marks Entry'!W49)</f>
        <v/>
      </c>
      <c r="AT48" s="320" t="str">
        <f t="shared" si="49"/>
        <v/>
      </c>
      <c r="AU48" s="317" t="str">
        <f>IF('Marks Entry'!X49="","",'Marks Entry'!X49)</f>
        <v/>
      </c>
      <c r="AV48" s="321" t="str">
        <f t="shared" si="50"/>
        <v/>
      </c>
      <c r="AW48" s="307">
        <f t="shared" si="51"/>
        <v>0</v>
      </c>
      <c r="AX48" s="307">
        <f t="shared" si="124"/>
        <v>0</v>
      </c>
      <c r="AY48" s="308" t="str">
        <f t="shared" si="52"/>
        <v/>
      </c>
      <c r="AZ48" s="307" t="str">
        <f t="shared" si="53"/>
        <v/>
      </c>
      <c r="BA48" s="307" t="str">
        <f t="shared" si="54"/>
        <v/>
      </c>
      <c r="BB48" s="307" t="str">
        <f t="shared" si="55"/>
        <v/>
      </c>
      <c r="BC48" s="302" t="str">
        <f>IF('Marks Entry'!Y49="","",'Marks Entry'!Y49)</f>
        <v/>
      </c>
      <c r="BD48" s="302" t="str">
        <f>IF('Marks Entry'!Z49="","",'Marks Entry'!Z49)</f>
        <v/>
      </c>
      <c r="BE48" s="302" t="str">
        <f>IF('Marks Entry'!AA49="","",'Marks Entry'!AA49)</f>
        <v/>
      </c>
      <c r="BF48" s="303" t="str">
        <f t="shared" si="56"/>
        <v/>
      </c>
      <c r="BG48" s="320" t="str">
        <f t="shared" si="57"/>
        <v/>
      </c>
      <c r="BH48" s="302" t="str">
        <f>IF('Marks Entry'!AB49="","",'Marks Entry'!AB49)</f>
        <v/>
      </c>
      <c r="BI48" s="320" t="str">
        <f t="shared" si="58"/>
        <v/>
      </c>
      <c r="BJ48" s="317" t="str">
        <f>IF('Marks Entry'!AC49="","",'Marks Entry'!AC49)</f>
        <v/>
      </c>
      <c r="BK48" s="321" t="str">
        <f t="shared" si="59"/>
        <v/>
      </c>
      <c r="BL48" s="307">
        <f t="shared" si="60"/>
        <v>0</v>
      </c>
      <c r="BM48" s="307">
        <f t="shared" si="125"/>
        <v>0</v>
      </c>
      <c r="BN48" s="308" t="str">
        <f t="shared" si="61"/>
        <v/>
      </c>
      <c r="BO48" s="307" t="str">
        <f t="shared" si="62"/>
        <v/>
      </c>
      <c r="BP48" s="307" t="str">
        <f t="shared" si="63"/>
        <v/>
      </c>
      <c r="BQ48" s="307" t="str">
        <f t="shared" si="64"/>
        <v/>
      </c>
      <c r="BR48" s="302" t="str">
        <f>IF('Marks Entry'!AD49="","",'Marks Entry'!AD49)</f>
        <v/>
      </c>
      <c r="BS48" s="302" t="str">
        <f>IF('Marks Entry'!AE49="","",'Marks Entry'!AE49)</f>
        <v/>
      </c>
      <c r="BT48" s="302" t="str">
        <f>IF('Marks Entry'!AF49="","",'Marks Entry'!AF49)</f>
        <v/>
      </c>
      <c r="BU48" s="303" t="str">
        <f t="shared" si="65"/>
        <v/>
      </c>
      <c r="BV48" s="320" t="str">
        <f t="shared" si="66"/>
        <v/>
      </c>
      <c r="BW48" s="302" t="str">
        <f>IF('Marks Entry'!AG49="","",'Marks Entry'!AG49)</f>
        <v/>
      </c>
      <c r="BX48" s="320" t="str">
        <f t="shared" si="67"/>
        <v/>
      </c>
      <c r="BY48" s="317" t="str">
        <f>IF('Marks Entry'!AH49="","",'Marks Entry'!AH49)</f>
        <v/>
      </c>
      <c r="BZ48" s="321" t="str">
        <f t="shared" si="68"/>
        <v/>
      </c>
      <c r="CA48" s="307">
        <f t="shared" si="69"/>
        <v>0</v>
      </c>
      <c r="CB48" s="307">
        <f t="shared" si="126"/>
        <v>0</v>
      </c>
      <c r="CC48" s="308" t="str">
        <f t="shared" si="70"/>
        <v/>
      </c>
      <c r="CD48" s="307" t="str">
        <f t="shared" si="71"/>
        <v/>
      </c>
      <c r="CE48" s="307" t="str">
        <f t="shared" si="72"/>
        <v/>
      </c>
      <c r="CF48" s="307" t="str">
        <f t="shared" si="73"/>
        <v/>
      </c>
      <c r="CG48" s="302" t="str">
        <f>IF('Marks Entry'!AI49="","",'Marks Entry'!AI49)</f>
        <v/>
      </c>
      <c r="CH48" s="302" t="str">
        <f>IF('Marks Entry'!AJ49="","",'Marks Entry'!AJ49)</f>
        <v/>
      </c>
      <c r="CI48" s="302" t="str">
        <f>IF('Marks Entry'!AK49="","",'Marks Entry'!AK49)</f>
        <v/>
      </c>
      <c r="CJ48" s="303" t="str">
        <f t="shared" si="74"/>
        <v/>
      </c>
      <c r="CK48" s="320" t="str">
        <f t="shared" si="75"/>
        <v/>
      </c>
      <c r="CL48" s="302" t="str">
        <f>IF('Marks Entry'!AL49="","",'Marks Entry'!AL49)</f>
        <v/>
      </c>
      <c r="CM48" s="320" t="str">
        <f t="shared" si="76"/>
        <v/>
      </c>
      <c r="CN48" s="317" t="str">
        <f>IF('Marks Entry'!AM49="","",'Marks Entry'!AM49)</f>
        <v/>
      </c>
      <c r="CO48" s="321" t="str">
        <f t="shared" si="77"/>
        <v/>
      </c>
      <c r="CP48" s="307">
        <f t="shared" si="78"/>
        <v>0</v>
      </c>
      <c r="CQ48" s="307">
        <f t="shared" si="127"/>
        <v>0</v>
      </c>
      <c r="CR48" s="308" t="str">
        <f t="shared" si="79"/>
        <v/>
      </c>
      <c r="CS48" s="307" t="str">
        <f t="shared" si="80"/>
        <v/>
      </c>
      <c r="CT48" s="307" t="str">
        <f t="shared" si="81"/>
        <v/>
      </c>
      <c r="CU48" s="307" t="str">
        <f t="shared" si="82"/>
        <v/>
      </c>
      <c r="CV48" s="307">
        <f t="shared" si="21"/>
        <v>0</v>
      </c>
      <c r="CW48" s="322" t="str">
        <f t="shared" si="83"/>
        <v/>
      </c>
      <c r="CX48" s="322" t="str">
        <f t="shared" si="84"/>
        <v/>
      </c>
      <c r="CY48" s="322" t="str">
        <f t="shared" si="85"/>
        <v/>
      </c>
      <c r="CZ48" s="322" t="str">
        <f t="shared" si="86"/>
        <v/>
      </c>
      <c r="DA48" s="322" t="str">
        <f t="shared" si="87"/>
        <v/>
      </c>
      <c r="DB48" s="322" t="str">
        <f t="shared" si="88"/>
        <v/>
      </c>
      <c r="DC48" s="310">
        <f t="shared" si="117"/>
        <v>0</v>
      </c>
      <c r="DD48" s="310">
        <f t="shared" si="118"/>
        <v>0</v>
      </c>
      <c r="DE48" s="310">
        <f t="shared" si="119"/>
        <v>0</v>
      </c>
      <c r="DF48" s="310">
        <f t="shared" si="120"/>
        <v>0</v>
      </c>
      <c r="DG48" s="310">
        <f t="shared" si="121"/>
        <v>0</v>
      </c>
      <c r="DH48" s="323" t="str">
        <f t="shared" si="89"/>
        <v/>
      </c>
      <c r="DI48" s="20" t="str">
        <f>IF('Marks Entry'!AN49="","",'Marks Entry'!AN49)</f>
        <v/>
      </c>
      <c r="DJ48" s="20" t="str">
        <f>IF('Marks Entry'!AO49="","",'Marks Entry'!AO49)</f>
        <v/>
      </c>
      <c r="DK48" s="20" t="str">
        <f>IF('Marks Entry'!AP49="","",'Marks Entry'!AP49)</f>
        <v/>
      </c>
      <c r="DL48" s="20" t="str">
        <f>IF('Marks Entry'!AQ49="","",'Marks Entry'!AQ49)</f>
        <v/>
      </c>
      <c r="DM48" s="302" t="str">
        <f t="shared" si="90"/>
        <v/>
      </c>
      <c r="DN48" s="302" t="str">
        <f t="shared" si="91"/>
        <v/>
      </c>
      <c r="DO48" s="324" t="str">
        <f t="shared" si="92"/>
        <v/>
      </c>
      <c r="DP48" s="302" t="str">
        <f t="shared" si="93"/>
        <v/>
      </c>
      <c r="DQ48" s="325" t="str">
        <f t="shared" si="94"/>
        <v/>
      </c>
      <c r="DR48" s="324" t="str">
        <f t="shared" si="95"/>
        <v/>
      </c>
      <c r="DS48" s="302" t="str">
        <f t="shared" si="96"/>
        <v/>
      </c>
      <c r="DT48" s="325" t="str">
        <f t="shared" si="97"/>
        <v/>
      </c>
      <c r="DU48" s="324" t="str">
        <f t="shared" si="98"/>
        <v/>
      </c>
      <c r="DV48" s="302" t="str">
        <f t="shared" si="99"/>
        <v/>
      </c>
      <c r="DW48" s="325" t="str">
        <f t="shared" si="100"/>
        <v/>
      </c>
      <c r="DX48" s="324" t="str">
        <f t="shared" si="101"/>
        <v/>
      </c>
      <c r="DY48" s="302" t="str">
        <f t="shared" si="102"/>
        <v/>
      </c>
      <c r="DZ48" s="325" t="str">
        <f t="shared" si="103"/>
        <v/>
      </c>
      <c r="EA48" s="324" t="str">
        <f t="shared" si="104"/>
        <v/>
      </c>
      <c r="EB48" s="302" t="str">
        <f t="shared" si="105"/>
        <v/>
      </c>
      <c r="EC48" s="325" t="str">
        <f t="shared" si="106"/>
        <v/>
      </c>
      <c r="ED48" s="324" t="str">
        <f t="shared" si="128"/>
        <v/>
      </c>
      <c r="EE48" s="313" t="str">
        <f t="shared" si="107"/>
        <v xml:space="preserve">      </v>
      </c>
      <c r="EF48" s="313" t="str">
        <f t="shared" si="108"/>
        <v xml:space="preserve">      </v>
      </c>
      <c r="EG48" s="313" t="str">
        <f t="shared" si="109"/>
        <v xml:space="preserve">      </v>
      </c>
      <c r="EH48" s="313" t="str">
        <f t="shared" si="110"/>
        <v xml:space="preserve">      </v>
      </c>
      <c r="EI48" s="313" t="str">
        <f t="shared" si="111"/>
        <v/>
      </c>
      <c r="EJ48" s="326" t="str">
        <f t="shared" si="112"/>
        <v/>
      </c>
      <c r="EK48" s="327" t="str">
        <f t="shared" si="113"/>
        <v/>
      </c>
      <c r="EL48" s="328" t="str">
        <f t="shared" si="114"/>
        <v/>
      </c>
      <c r="EM48" s="329" t="str">
        <f t="shared" si="115"/>
        <v/>
      </c>
      <c r="EN48" s="330" t="str">
        <f t="shared" si="129"/>
        <v/>
      </c>
      <c r="EO48" s="20" t="str">
        <f t="shared" si="116"/>
        <v/>
      </c>
      <c r="EP48" s="331"/>
    </row>
    <row r="49" spans="1:146" s="132" customFormat="1" ht="15.65" customHeight="1">
      <c r="A49" s="315">
        <v>44</v>
      </c>
      <c r="B49" s="316">
        <f>IF('Marks Entry'!B50="","",'Marks Entry'!B50)</f>
        <v>944</v>
      </c>
      <c r="C49" s="317" t="str">
        <f>IF('Marks Entry'!C50="","",'Marks Entry'!C50)</f>
        <v/>
      </c>
      <c r="D49" s="318" t="str">
        <f>IF('Marks Entry'!D50="","",'Marks Entry'!D50)</f>
        <v/>
      </c>
      <c r="E49" s="319" t="str">
        <f>IF('Marks Entry'!E50="","",'Marks Entry'!E50)</f>
        <v/>
      </c>
      <c r="F49" s="319" t="str">
        <f>IF('Marks Entry'!F50="","",'Marks Entry'!F50)</f>
        <v/>
      </c>
      <c r="G49" s="319" t="str">
        <f>IF('Marks Entry'!G50="","",'Marks Entry'!G50)</f>
        <v/>
      </c>
      <c r="H49" s="302" t="str">
        <f>IF('Marks Entry'!H50="","",'Marks Entry'!H50)</f>
        <v/>
      </c>
      <c r="I49" s="302" t="str">
        <f>IF('Marks Entry'!I50="","",'Marks Entry'!I50)</f>
        <v/>
      </c>
      <c r="J49" s="302" t="str">
        <f>IF('Marks Entry'!J50="","",'Marks Entry'!J50)</f>
        <v/>
      </c>
      <c r="K49" s="302" t="str">
        <f>IF('Marks Entry'!K50="","",'Marks Entry'!K50)</f>
        <v/>
      </c>
      <c r="L49" s="302" t="str">
        <f>IF('Marks Entry'!L50="","",'Marks Entry'!L50)</f>
        <v/>
      </c>
      <c r="M49" s="303" t="str">
        <f t="shared" si="29"/>
        <v/>
      </c>
      <c r="N49" s="320" t="str">
        <f t="shared" si="30"/>
        <v/>
      </c>
      <c r="O49" s="302" t="str">
        <f>IF('Marks Entry'!M50="","",'Marks Entry'!M50)</f>
        <v/>
      </c>
      <c r="P49" s="320" t="str">
        <f t="shared" si="31"/>
        <v/>
      </c>
      <c r="Q49" s="317" t="str">
        <f>IF('Marks Entry'!N50="","",'Marks Entry'!N50)</f>
        <v/>
      </c>
      <c r="R49" s="321" t="str">
        <f t="shared" si="32"/>
        <v/>
      </c>
      <c r="S49" s="307">
        <f t="shared" si="33"/>
        <v>0</v>
      </c>
      <c r="T49" s="307">
        <f t="shared" si="122"/>
        <v>0</v>
      </c>
      <c r="U49" s="308" t="str">
        <f t="shared" si="34"/>
        <v/>
      </c>
      <c r="V49" s="307" t="str">
        <f t="shared" si="35"/>
        <v/>
      </c>
      <c r="W49" s="307" t="str">
        <f t="shared" si="36"/>
        <v/>
      </c>
      <c r="X49" s="307" t="str">
        <f t="shared" si="37"/>
        <v/>
      </c>
      <c r="Y49" s="302" t="str">
        <f>IF('Marks Entry'!O50="","",'Marks Entry'!O50)</f>
        <v/>
      </c>
      <c r="Z49" s="302" t="str">
        <f>IF('Marks Entry'!P50="","",'Marks Entry'!P50)</f>
        <v/>
      </c>
      <c r="AA49" s="302" t="str">
        <f>IF('Marks Entry'!Q50="","",'Marks Entry'!Q50)</f>
        <v/>
      </c>
      <c r="AB49" s="303" t="str">
        <f t="shared" si="38"/>
        <v/>
      </c>
      <c r="AC49" s="320" t="str">
        <f t="shared" si="39"/>
        <v/>
      </c>
      <c r="AD49" s="302" t="str">
        <f>IF('Marks Entry'!R50="","",'Marks Entry'!R50)</f>
        <v/>
      </c>
      <c r="AE49" s="320" t="str">
        <f t="shared" si="40"/>
        <v/>
      </c>
      <c r="AF49" s="317" t="str">
        <f>IF('Marks Entry'!S50="","",'Marks Entry'!S50)</f>
        <v/>
      </c>
      <c r="AG49" s="321" t="str">
        <f t="shared" si="41"/>
        <v/>
      </c>
      <c r="AH49" s="307">
        <f t="shared" si="42"/>
        <v>0</v>
      </c>
      <c r="AI49" s="307">
        <f t="shared" si="123"/>
        <v>0</v>
      </c>
      <c r="AJ49" s="308" t="str">
        <f t="shared" si="43"/>
        <v/>
      </c>
      <c r="AK49" s="307" t="str">
        <f t="shared" si="44"/>
        <v/>
      </c>
      <c r="AL49" s="307" t="str">
        <f t="shared" si="45"/>
        <v/>
      </c>
      <c r="AM49" s="307" t="str">
        <f t="shared" si="46"/>
        <v/>
      </c>
      <c r="AN49" s="302" t="str">
        <f>IF('Marks Entry'!T50="","",'Marks Entry'!T50)</f>
        <v/>
      </c>
      <c r="AO49" s="302" t="str">
        <f>IF('Marks Entry'!U50="","",'Marks Entry'!U50)</f>
        <v/>
      </c>
      <c r="AP49" s="302" t="str">
        <f>IF('Marks Entry'!V50="","",'Marks Entry'!V50)</f>
        <v/>
      </c>
      <c r="AQ49" s="303" t="str">
        <f t="shared" si="47"/>
        <v/>
      </c>
      <c r="AR49" s="320" t="str">
        <f t="shared" si="48"/>
        <v/>
      </c>
      <c r="AS49" s="302" t="str">
        <f>IF('Marks Entry'!W50="","",'Marks Entry'!W50)</f>
        <v/>
      </c>
      <c r="AT49" s="320" t="str">
        <f t="shared" si="49"/>
        <v/>
      </c>
      <c r="AU49" s="317" t="str">
        <f>IF('Marks Entry'!X50="","",'Marks Entry'!X50)</f>
        <v/>
      </c>
      <c r="AV49" s="321" t="str">
        <f t="shared" si="50"/>
        <v/>
      </c>
      <c r="AW49" s="307">
        <f t="shared" si="51"/>
        <v>0</v>
      </c>
      <c r="AX49" s="307">
        <f t="shared" si="124"/>
        <v>0</v>
      </c>
      <c r="AY49" s="308" t="str">
        <f t="shared" si="52"/>
        <v/>
      </c>
      <c r="AZ49" s="307" t="str">
        <f t="shared" si="53"/>
        <v/>
      </c>
      <c r="BA49" s="307" t="str">
        <f t="shared" si="54"/>
        <v/>
      </c>
      <c r="BB49" s="307" t="str">
        <f t="shared" si="55"/>
        <v/>
      </c>
      <c r="BC49" s="302" t="str">
        <f>IF('Marks Entry'!Y50="","",'Marks Entry'!Y50)</f>
        <v/>
      </c>
      <c r="BD49" s="302" t="str">
        <f>IF('Marks Entry'!Z50="","",'Marks Entry'!Z50)</f>
        <v/>
      </c>
      <c r="BE49" s="302" t="str">
        <f>IF('Marks Entry'!AA50="","",'Marks Entry'!AA50)</f>
        <v/>
      </c>
      <c r="BF49" s="303" t="str">
        <f t="shared" si="56"/>
        <v/>
      </c>
      <c r="BG49" s="320" t="str">
        <f t="shared" si="57"/>
        <v/>
      </c>
      <c r="BH49" s="302" t="str">
        <f>IF('Marks Entry'!AB50="","",'Marks Entry'!AB50)</f>
        <v/>
      </c>
      <c r="BI49" s="320" t="str">
        <f t="shared" si="58"/>
        <v/>
      </c>
      <c r="BJ49" s="317" t="str">
        <f>IF('Marks Entry'!AC50="","",'Marks Entry'!AC50)</f>
        <v/>
      </c>
      <c r="BK49" s="321" t="str">
        <f t="shared" si="59"/>
        <v/>
      </c>
      <c r="BL49" s="307">
        <f t="shared" si="60"/>
        <v>0</v>
      </c>
      <c r="BM49" s="307">
        <f t="shared" si="125"/>
        <v>0</v>
      </c>
      <c r="BN49" s="308" t="str">
        <f t="shared" si="61"/>
        <v/>
      </c>
      <c r="BO49" s="307" t="str">
        <f t="shared" si="62"/>
        <v/>
      </c>
      <c r="BP49" s="307" t="str">
        <f t="shared" si="63"/>
        <v/>
      </c>
      <c r="BQ49" s="307" t="str">
        <f t="shared" si="64"/>
        <v/>
      </c>
      <c r="BR49" s="302" t="str">
        <f>IF('Marks Entry'!AD50="","",'Marks Entry'!AD50)</f>
        <v/>
      </c>
      <c r="BS49" s="302" t="str">
        <f>IF('Marks Entry'!AE50="","",'Marks Entry'!AE50)</f>
        <v/>
      </c>
      <c r="BT49" s="302" t="str">
        <f>IF('Marks Entry'!AF50="","",'Marks Entry'!AF50)</f>
        <v/>
      </c>
      <c r="BU49" s="303" t="str">
        <f t="shared" si="65"/>
        <v/>
      </c>
      <c r="BV49" s="320" t="str">
        <f t="shared" si="66"/>
        <v/>
      </c>
      <c r="BW49" s="302" t="str">
        <f>IF('Marks Entry'!AG50="","",'Marks Entry'!AG50)</f>
        <v/>
      </c>
      <c r="BX49" s="320" t="str">
        <f t="shared" si="67"/>
        <v/>
      </c>
      <c r="BY49" s="317" t="str">
        <f>IF('Marks Entry'!AH50="","",'Marks Entry'!AH50)</f>
        <v/>
      </c>
      <c r="BZ49" s="321" t="str">
        <f t="shared" si="68"/>
        <v/>
      </c>
      <c r="CA49" s="307">
        <f t="shared" si="69"/>
        <v>0</v>
      </c>
      <c r="CB49" s="307">
        <f t="shared" si="126"/>
        <v>0</v>
      </c>
      <c r="CC49" s="308" t="str">
        <f t="shared" si="70"/>
        <v/>
      </c>
      <c r="CD49" s="307" t="str">
        <f t="shared" si="71"/>
        <v/>
      </c>
      <c r="CE49" s="307" t="str">
        <f t="shared" si="72"/>
        <v/>
      </c>
      <c r="CF49" s="307" t="str">
        <f t="shared" si="73"/>
        <v/>
      </c>
      <c r="CG49" s="302" t="str">
        <f>IF('Marks Entry'!AI50="","",'Marks Entry'!AI50)</f>
        <v/>
      </c>
      <c r="CH49" s="302" t="str">
        <f>IF('Marks Entry'!AJ50="","",'Marks Entry'!AJ50)</f>
        <v/>
      </c>
      <c r="CI49" s="302" t="str">
        <f>IF('Marks Entry'!AK50="","",'Marks Entry'!AK50)</f>
        <v/>
      </c>
      <c r="CJ49" s="303" t="str">
        <f t="shared" si="74"/>
        <v/>
      </c>
      <c r="CK49" s="320" t="str">
        <f t="shared" si="75"/>
        <v/>
      </c>
      <c r="CL49" s="302" t="str">
        <f>IF('Marks Entry'!AL50="","",'Marks Entry'!AL50)</f>
        <v/>
      </c>
      <c r="CM49" s="320" t="str">
        <f t="shared" si="76"/>
        <v/>
      </c>
      <c r="CN49" s="317" t="str">
        <f>IF('Marks Entry'!AM50="","",'Marks Entry'!AM50)</f>
        <v/>
      </c>
      <c r="CO49" s="321" t="str">
        <f t="shared" si="77"/>
        <v/>
      </c>
      <c r="CP49" s="307">
        <f t="shared" si="78"/>
        <v>0</v>
      </c>
      <c r="CQ49" s="307">
        <f t="shared" si="127"/>
        <v>0</v>
      </c>
      <c r="CR49" s="308" t="str">
        <f t="shared" si="79"/>
        <v/>
      </c>
      <c r="CS49" s="307" t="str">
        <f t="shared" si="80"/>
        <v/>
      </c>
      <c r="CT49" s="307" t="str">
        <f t="shared" si="81"/>
        <v/>
      </c>
      <c r="CU49" s="307" t="str">
        <f t="shared" si="82"/>
        <v/>
      </c>
      <c r="CV49" s="307">
        <f t="shared" si="21"/>
        <v>0</v>
      </c>
      <c r="CW49" s="322" t="str">
        <f t="shared" si="83"/>
        <v/>
      </c>
      <c r="CX49" s="322" t="str">
        <f t="shared" si="84"/>
        <v/>
      </c>
      <c r="CY49" s="322" t="str">
        <f t="shared" si="85"/>
        <v/>
      </c>
      <c r="CZ49" s="322" t="str">
        <f t="shared" si="86"/>
        <v/>
      </c>
      <c r="DA49" s="322" t="str">
        <f t="shared" si="87"/>
        <v/>
      </c>
      <c r="DB49" s="322" t="str">
        <f t="shared" si="88"/>
        <v/>
      </c>
      <c r="DC49" s="310">
        <f t="shared" si="117"/>
        <v>0</v>
      </c>
      <c r="DD49" s="310">
        <f t="shared" si="118"/>
        <v>0</v>
      </c>
      <c r="DE49" s="310">
        <f t="shared" si="119"/>
        <v>0</v>
      </c>
      <c r="DF49" s="310">
        <f t="shared" si="120"/>
        <v>0</v>
      </c>
      <c r="DG49" s="310">
        <f t="shared" si="121"/>
        <v>0</v>
      </c>
      <c r="DH49" s="323" t="str">
        <f t="shared" si="89"/>
        <v/>
      </c>
      <c r="DI49" s="20" t="str">
        <f>IF('Marks Entry'!AN50="","",'Marks Entry'!AN50)</f>
        <v/>
      </c>
      <c r="DJ49" s="20" t="str">
        <f>IF('Marks Entry'!AO50="","",'Marks Entry'!AO50)</f>
        <v/>
      </c>
      <c r="DK49" s="20" t="str">
        <f>IF('Marks Entry'!AP50="","",'Marks Entry'!AP50)</f>
        <v/>
      </c>
      <c r="DL49" s="20" t="str">
        <f>IF('Marks Entry'!AQ50="","",'Marks Entry'!AQ50)</f>
        <v/>
      </c>
      <c r="DM49" s="302" t="str">
        <f t="shared" si="90"/>
        <v/>
      </c>
      <c r="DN49" s="302" t="str">
        <f t="shared" si="91"/>
        <v/>
      </c>
      <c r="DO49" s="324" t="str">
        <f t="shared" si="92"/>
        <v/>
      </c>
      <c r="DP49" s="302" t="str">
        <f t="shared" si="93"/>
        <v/>
      </c>
      <c r="DQ49" s="325" t="str">
        <f t="shared" si="94"/>
        <v/>
      </c>
      <c r="DR49" s="324" t="str">
        <f t="shared" si="95"/>
        <v/>
      </c>
      <c r="DS49" s="302" t="str">
        <f t="shared" si="96"/>
        <v/>
      </c>
      <c r="DT49" s="325" t="str">
        <f t="shared" si="97"/>
        <v/>
      </c>
      <c r="DU49" s="324" t="str">
        <f t="shared" si="98"/>
        <v/>
      </c>
      <c r="DV49" s="302" t="str">
        <f t="shared" si="99"/>
        <v/>
      </c>
      <c r="DW49" s="325" t="str">
        <f t="shared" si="100"/>
        <v/>
      </c>
      <c r="DX49" s="324" t="str">
        <f t="shared" si="101"/>
        <v/>
      </c>
      <c r="DY49" s="302" t="str">
        <f t="shared" si="102"/>
        <v/>
      </c>
      <c r="DZ49" s="325" t="str">
        <f t="shared" si="103"/>
        <v/>
      </c>
      <c r="EA49" s="324" t="str">
        <f t="shared" si="104"/>
        <v/>
      </c>
      <c r="EB49" s="302" t="str">
        <f t="shared" si="105"/>
        <v/>
      </c>
      <c r="EC49" s="325" t="str">
        <f t="shared" si="106"/>
        <v/>
      </c>
      <c r="ED49" s="324" t="str">
        <f t="shared" si="128"/>
        <v/>
      </c>
      <c r="EE49" s="313" t="str">
        <f t="shared" si="107"/>
        <v xml:space="preserve">      </v>
      </c>
      <c r="EF49" s="313" t="str">
        <f t="shared" si="108"/>
        <v xml:space="preserve">      </v>
      </c>
      <c r="EG49" s="313" t="str">
        <f t="shared" si="109"/>
        <v xml:space="preserve">      </v>
      </c>
      <c r="EH49" s="313" t="str">
        <f t="shared" si="110"/>
        <v xml:space="preserve">      </v>
      </c>
      <c r="EI49" s="313" t="str">
        <f t="shared" si="111"/>
        <v/>
      </c>
      <c r="EJ49" s="326" t="str">
        <f t="shared" si="112"/>
        <v/>
      </c>
      <c r="EK49" s="327" t="str">
        <f t="shared" si="113"/>
        <v/>
      </c>
      <c r="EL49" s="328" t="str">
        <f t="shared" si="114"/>
        <v/>
      </c>
      <c r="EM49" s="329" t="str">
        <f t="shared" si="115"/>
        <v/>
      </c>
      <c r="EN49" s="330" t="str">
        <f t="shared" si="129"/>
        <v/>
      </c>
      <c r="EO49" s="20" t="str">
        <f t="shared" si="116"/>
        <v/>
      </c>
      <c r="EP49" s="331"/>
    </row>
    <row r="50" spans="1:146" s="132" customFormat="1" ht="15.65" customHeight="1">
      <c r="A50" s="315">
        <v>45</v>
      </c>
      <c r="B50" s="316">
        <f>IF('Marks Entry'!B51="","",'Marks Entry'!B51)</f>
        <v>945</v>
      </c>
      <c r="C50" s="317" t="str">
        <f>IF('Marks Entry'!C51="","",'Marks Entry'!C51)</f>
        <v/>
      </c>
      <c r="D50" s="318" t="str">
        <f>IF('Marks Entry'!D51="","",'Marks Entry'!D51)</f>
        <v/>
      </c>
      <c r="E50" s="319" t="str">
        <f>IF('Marks Entry'!E51="","",'Marks Entry'!E51)</f>
        <v/>
      </c>
      <c r="F50" s="319" t="str">
        <f>IF('Marks Entry'!F51="","",'Marks Entry'!F51)</f>
        <v/>
      </c>
      <c r="G50" s="319" t="str">
        <f>IF('Marks Entry'!G51="","",'Marks Entry'!G51)</f>
        <v/>
      </c>
      <c r="H50" s="302" t="str">
        <f>IF('Marks Entry'!H51="","",'Marks Entry'!H51)</f>
        <v/>
      </c>
      <c r="I50" s="302" t="str">
        <f>IF('Marks Entry'!I51="","",'Marks Entry'!I51)</f>
        <v/>
      </c>
      <c r="J50" s="302" t="str">
        <f>IF('Marks Entry'!J51="","",'Marks Entry'!J51)</f>
        <v/>
      </c>
      <c r="K50" s="302" t="str">
        <f>IF('Marks Entry'!K51="","",'Marks Entry'!K51)</f>
        <v/>
      </c>
      <c r="L50" s="302" t="str">
        <f>IF('Marks Entry'!L51="","",'Marks Entry'!L51)</f>
        <v/>
      </c>
      <c r="M50" s="303" t="str">
        <f t="shared" si="29"/>
        <v/>
      </c>
      <c r="N50" s="320" t="str">
        <f t="shared" si="30"/>
        <v/>
      </c>
      <c r="O50" s="302" t="str">
        <f>IF('Marks Entry'!M51="","",'Marks Entry'!M51)</f>
        <v/>
      </c>
      <c r="P50" s="320" t="str">
        <f t="shared" si="31"/>
        <v/>
      </c>
      <c r="Q50" s="317" t="str">
        <f>IF('Marks Entry'!N51="","",'Marks Entry'!N51)</f>
        <v/>
      </c>
      <c r="R50" s="321" t="str">
        <f t="shared" si="32"/>
        <v/>
      </c>
      <c r="S50" s="307">
        <f t="shared" si="33"/>
        <v>0</v>
      </c>
      <c r="T50" s="307">
        <f t="shared" si="122"/>
        <v>0</v>
      </c>
      <c r="U50" s="308" t="str">
        <f t="shared" si="34"/>
        <v/>
      </c>
      <c r="V50" s="307" t="str">
        <f t="shared" si="35"/>
        <v/>
      </c>
      <c r="W50" s="307" t="str">
        <f t="shared" si="36"/>
        <v/>
      </c>
      <c r="X50" s="307" t="str">
        <f t="shared" si="37"/>
        <v/>
      </c>
      <c r="Y50" s="302" t="str">
        <f>IF('Marks Entry'!O51="","",'Marks Entry'!O51)</f>
        <v/>
      </c>
      <c r="Z50" s="302" t="str">
        <f>IF('Marks Entry'!P51="","",'Marks Entry'!P51)</f>
        <v/>
      </c>
      <c r="AA50" s="302" t="str">
        <f>IF('Marks Entry'!Q51="","",'Marks Entry'!Q51)</f>
        <v/>
      </c>
      <c r="AB50" s="303" t="str">
        <f t="shared" si="38"/>
        <v/>
      </c>
      <c r="AC50" s="320" t="str">
        <f t="shared" si="39"/>
        <v/>
      </c>
      <c r="AD50" s="302" t="str">
        <f>IF('Marks Entry'!R51="","",'Marks Entry'!R51)</f>
        <v/>
      </c>
      <c r="AE50" s="320" t="str">
        <f t="shared" si="40"/>
        <v/>
      </c>
      <c r="AF50" s="317" t="str">
        <f>IF('Marks Entry'!S51="","",'Marks Entry'!S51)</f>
        <v/>
      </c>
      <c r="AG50" s="321" t="str">
        <f t="shared" si="41"/>
        <v/>
      </c>
      <c r="AH50" s="307">
        <f t="shared" si="42"/>
        <v>0</v>
      </c>
      <c r="AI50" s="307">
        <f t="shared" si="123"/>
        <v>0</v>
      </c>
      <c r="AJ50" s="308" t="str">
        <f t="shared" si="43"/>
        <v/>
      </c>
      <c r="AK50" s="307" t="str">
        <f t="shared" si="44"/>
        <v/>
      </c>
      <c r="AL50" s="307" t="str">
        <f t="shared" si="45"/>
        <v/>
      </c>
      <c r="AM50" s="307" t="str">
        <f t="shared" si="46"/>
        <v/>
      </c>
      <c r="AN50" s="302" t="str">
        <f>IF('Marks Entry'!T51="","",'Marks Entry'!T51)</f>
        <v/>
      </c>
      <c r="AO50" s="302" t="str">
        <f>IF('Marks Entry'!U51="","",'Marks Entry'!U51)</f>
        <v/>
      </c>
      <c r="AP50" s="302" t="str">
        <f>IF('Marks Entry'!V51="","",'Marks Entry'!V51)</f>
        <v/>
      </c>
      <c r="AQ50" s="303" t="str">
        <f t="shared" si="47"/>
        <v/>
      </c>
      <c r="AR50" s="320" t="str">
        <f t="shared" si="48"/>
        <v/>
      </c>
      <c r="AS50" s="302" t="str">
        <f>IF('Marks Entry'!W51="","",'Marks Entry'!W51)</f>
        <v/>
      </c>
      <c r="AT50" s="320" t="str">
        <f t="shared" si="49"/>
        <v/>
      </c>
      <c r="AU50" s="317" t="str">
        <f>IF('Marks Entry'!X51="","",'Marks Entry'!X51)</f>
        <v/>
      </c>
      <c r="AV50" s="321" t="str">
        <f t="shared" si="50"/>
        <v/>
      </c>
      <c r="AW50" s="307">
        <f t="shared" si="51"/>
        <v>0</v>
      </c>
      <c r="AX50" s="307">
        <f t="shared" si="124"/>
        <v>0</v>
      </c>
      <c r="AY50" s="308" t="str">
        <f t="shared" si="52"/>
        <v/>
      </c>
      <c r="AZ50" s="307" t="str">
        <f t="shared" si="53"/>
        <v/>
      </c>
      <c r="BA50" s="307" t="str">
        <f t="shared" si="54"/>
        <v/>
      </c>
      <c r="BB50" s="307" t="str">
        <f t="shared" si="55"/>
        <v/>
      </c>
      <c r="BC50" s="302" t="str">
        <f>IF('Marks Entry'!Y51="","",'Marks Entry'!Y51)</f>
        <v/>
      </c>
      <c r="BD50" s="302" t="str">
        <f>IF('Marks Entry'!Z51="","",'Marks Entry'!Z51)</f>
        <v/>
      </c>
      <c r="BE50" s="302" t="str">
        <f>IF('Marks Entry'!AA51="","",'Marks Entry'!AA51)</f>
        <v/>
      </c>
      <c r="BF50" s="303" t="str">
        <f t="shared" si="56"/>
        <v/>
      </c>
      <c r="BG50" s="320" t="str">
        <f t="shared" si="57"/>
        <v/>
      </c>
      <c r="BH50" s="302" t="str">
        <f>IF('Marks Entry'!AB51="","",'Marks Entry'!AB51)</f>
        <v/>
      </c>
      <c r="BI50" s="320" t="str">
        <f t="shared" si="58"/>
        <v/>
      </c>
      <c r="BJ50" s="317" t="str">
        <f>IF('Marks Entry'!AC51="","",'Marks Entry'!AC51)</f>
        <v/>
      </c>
      <c r="BK50" s="321" t="str">
        <f t="shared" si="59"/>
        <v/>
      </c>
      <c r="BL50" s="307">
        <f t="shared" si="60"/>
        <v>0</v>
      </c>
      <c r="BM50" s="307">
        <f t="shared" si="125"/>
        <v>0</v>
      </c>
      <c r="BN50" s="308" t="str">
        <f t="shared" si="61"/>
        <v/>
      </c>
      <c r="BO50" s="307" t="str">
        <f t="shared" si="62"/>
        <v/>
      </c>
      <c r="BP50" s="307" t="str">
        <f t="shared" si="63"/>
        <v/>
      </c>
      <c r="BQ50" s="307" t="str">
        <f t="shared" si="64"/>
        <v/>
      </c>
      <c r="BR50" s="302" t="str">
        <f>IF('Marks Entry'!AD51="","",'Marks Entry'!AD51)</f>
        <v/>
      </c>
      <c r="BS50" s="302" t="str">
        <f>IF('Marks Entry'!AE51="","",'Marks Entry'!AE51)</f>
        <v/>
      </c>
      <c r="BT50" s="302" t="str">
        <f>IF('Marks Entry'!AF51="","",'Marks Entry'!AF51)</f>
        <v/>
      </c>
      <c r="BU50" s="303" t="str">
        <f t="shared" si="65"/>
        <v/>
      </c>
      <c r="BV50" s="320" t="str">
        <f t="shared" si="66"/>
        <v/>
      </c>
      <c r="BW50" s="302" t="str">
        <f>IF('Marks Entry'!AG51="","",'Marks Entry'!AG51)</f>
        <v/>
      </c>
      <c r="BX50" s="320" t="str">
        <f t="shared" si="67"/>
        <v/>
      </c>
      <c r="BY50" s="317" t="str">
        <f>IF('Marks Entry'!AH51="","",'Marks Entry'!AH51)</f>
        <v/>
      </c>
      <c r="BZ50" s="321" t="str">
        <f t="shared" si="68"/>
        <v/>
      </c>
      <c r="CA50" s="307">
        <f t="shared" si="69"/>
        <v>0</v>
      </c>
      <c r="CB50" s="307">
        <f t="shared" si="126"/>
        <v>0</v>
      </c>
      <c r="CC50" s="308" t="str">
        <f t="shared" si="70"/>
        <v/>
      </c>
      <c r="CD50" s="307" t="str">
        <f t="shared" si="71"/>
        <v/>
      </c>
      <c r="CE50" s="307" t="str">
        <f t="shared" si="72"/>
        <v/>
      </c>
      <c r="CF50" s="307" t="str">
        <f t="shared" si="73"/>
        <v/>
      </c>
      <c r="CG50" s="302" t="str">
        <f>IF('Marks Entry'!AI51="","",'Marks Entry'!AI51)</f>
        <v/>
      </c>
      <c r="CH50" s="302" t="str">
        <f>IF('Marks Entry'!AJ51="","",'Marks Entry'!AJ51)</f>
        <v/>
      </c>
      <c r="CI50" s="302" t="str">
        <f>IF('Marks Entry'!AK51="","",'Marks Entry'!AK51)</f>
        <v/>
      </c>
      <c r="CJ50" s="303" t="str">
        <f t="shared" si="74"/>
        <v/>
      </c>
      <c r="CK50" s="320" t="str">
        <f t="shared" si="75"/>
        <v/>
      </c>
      <c r="CL50" s="302" t="str">
        <f>IF('Marks Entry'!AL51="","",'Marks Entry'!AL51)</f>
        <v/>
      </c>
      <c r="CM50" s="320" t="str">
        <f t="shared" si="76"/>
        <v/>
      </c>
      <c r="CN50" s="317" t="str">
        <f>IF('Marks Entry'!AM51="","",'Marks Entry'!AM51)</f>
        <v/>
      </c>
      <c r="CO50" s="321" t="str">
        <f t="shared" si="77"/>
        <v/>
      </c>
      <c r="CP50" s="307">
        <f t="shared" si="78"/>
        <v>0</v>
      </c>
      <c r="CQ50" s="307">
        <f t="shared" si="127"/>
        <v>0</v>
      </c>
      <c r="CR50" s="308" t="str">
        <f t="shared" si="79"/>
        <v/>
      </c>
      <c r="CS50" s="307" t="str">
        <f t="shared" si="80"/>
        <v/>
      </c>
      <c r="CT50" s="307" t="str">
        <f t="shared" si="81"/>
        <v/>
      </c>
      <c r="CU50" s="307" t="str">
        <f t="shared" si="82"/>
        <v/>
      </c>
      <c r="CV50" s="307">
        <f t="shared" si="21"/>
        <v>0</v>
      </c>
      <c r="CW50" s="322" t="str">
        <f t="shared" si="83"/>
        <v/>
      </c>
      <c r="CX50" s="322" t="str">
        <f t="shared" si="84"/>
        <v/>
      </c>
      <c r="CY50" s="322" t="str">
        <f t="shared" si="85"/>
        <v/>
      </c>
      <c r="CZ50" s="322" t="str">
        <f t="shared" si="86"/>
        <v/>
      </c>
      <c r="DA50" s="322" t="str">
        <f t="shared" si="87"/>
        <v/>
      </c>
      <c r="DB50" s="322" t="str">
        <f t="shared" si="88"/>
        <v/>
      </c>
      <c r="DC50" s="310">
        <f t="shared" si="117"/>
        <v>0</v>
      </c>
      <c r="DD50" s="310">
        <f t="shared" si="118"/>
        <v>0</v>
      </c>
      <c r="DE50" s="310">
        <f t="shared" si="119"/>
        <v>0</v>
      </c>
      <c r="DF50" s="310">
        <f t="shared" si="120"/>
        <v>0</v>
      </c>
      <c r="DG50" s="310">
        <f t="shared" si="121"/>
        <v>0</v>
      </c>
      <c r="DH50" s="323" t="str">
        <f t="shared" si="89"/>
        <v/>
      </c>
      <c r="DI50" s="20" t="str">
        <f>IF('Marks Entry'!AN51="","",'Marks Entry'!AN51)</f>
        <v/>
      </c>
      <c r="DJ50" s="20" t="str">
        <f>IF('Marks Entry'!AO51="","",'Marks Entry'!AO51)</f>
        <v/>
      </c>
      <c r="DK50" s="20" t="str">
        <f>IF('Marks Entry'!AP51="","",'Marks Entry'!AP51)</f>
        <v/>
      </c>
      <c r="DL50" s="20" t="str">
        <f>IF('Marks Entry'!AQ51="","",'Marks Entry'!AQ51)</f>
        <v/>
      </c>
      <c r="DM50" s="302" t="str">
        <f t="shared" si="90"/>
        <v/>
      </c>
      <c r="DN50" s="302" t="str">
        <f t="shared" si="91"/>
        <v/>
      </c>
      <c r="DO50" s="324" t="str">
        <f t="shared" si="92"/>
        <v/>
      </c>
      <c r="DP50" s="302" t="str">
        <f t="shared" si="93"/>
        <v/>
      </c>
      <c r="DQ50" s="325" t="str">
        <f t="shared" si="94"/>
        <v/>
      </c>
      <c r="DR50" s="324" t="str">
        <f t="shared" si="95"/>
        <v/>
      </c>
      <c r="DS50" s="302" t="str">
        <f t="shared" si="96"/>
        <v/>
      </c>
      <c r="DT50" s="325" t="str">
        <f t="shared" si="97"/>
        <v/>
      </c>
      <c r="DU50" s="324" t="str">
        <f t="shared" si="98"/>
        <v/>
      </c>
      <c r="DV50" s="302" t="str">
        <f t="shared" si="99"/>
        <v/>
      </c>
      <c r="DW50" s="325" t="str">
        <f t="shared" si="100"/>
        <v/>
      </c>
      <c r="DX50" s="324" t="str">
        <f t="shared" si="101"/>
        <v/>
      </c>
      <c r="DY50" s="302" t="str">
        <f t="shared" si="102"/>
        <v/>
      </c>
      <c r="DZ50" s="325" t="str">
        <f t="shared" si="103"/>
        <v/>
      </c>
      <c r="EA50" s="324" t="str">
        <f t="shared" si="104"/>
        <v/>
      </c>
      <c r="EB50" s="302" t="str">
        <f t="shared" si="105"/>
        <v/>
      </c>
      <c r="EC50" s="325" t="str">
        <f t="shared" si="106"/>
        <v/>
      </c>
      <c r="ED50" s="324" t="str">
        <f t="shared" si="128"/>
        <v/>
      </c>
      <c r="EE50" s="313" t="str">
        <f t="shared" si="107"/>
        <v xml:space="preserve">      </v>
      </c>
      <c r="EF50" s="313" t="str">
        <f t="shared" si="108"/>
        <v xml:space="preserve">      </v>
      </c>
      <c r="EG50" s="313" t="str">
        <f t="shared" si="109"/>
        <v xml:space="preserve">      </v>
      </c>
      <c r="EH50" s="313" t="str">
        <f t="shared" si="110"/>
        <v xml:space="preserve">      </v>
      </c>
      <c r="EI50" s="313" t="str">
        <f t="shared" si="111"/>
        <v/>
      </c>
      <c r="EJ50" s="326" t="str">
        <f t="shared" si="112"/>
        <v/>
      </c>
      <c r="EK50" s="327" t="str">
        <f t="shared" si="113"/>
        <v/>
      </c>
      <c r="EL50" s="328" t="str">
        <f t="shared" si="114"/>
        <v/>
      </c>
      <c r="EM50" s="329" t="str">
        <f t="shared" si="115"/>
        <v/>
      </c>
      <c r="EN50" s="330" t="str">
        <f t="shared" si="129"/>
        <v/>
      </c>
      <c r="EO50" s="20" t="str">
        <f t="shared" si="116"/>
        <v/>
      </c>
      <c r="EP50" s="331"/>
    </row>
    <row r="51" spans="1:146" s="132" customFormat="1" ht="15.65" customHeight="1">
      <c r="A51" s="315">
        <v>46</v>
      </c>
      <c r="B51" s="316">
        <f>IF('Marks Entry'!B52="","",'Marks Entry'!B52)</f>
        <v>946</v>
      </c>
      <c r="C51" s="317" t="str">
        <f>IF('Marks Entry'!C52="","",'Marks Entry'!C52)</f>
        <v/>
      </c>
      <c r="D51" s="318" t="str">
        <f>IF('Marks Entry'!D52="","",'Marks Entry'!D52)</f>
        <v/>
      </c>
      <c r="E51" s="319" t="str">
        <f>IF('Marks Entry'!E52="","",'Marks Entry'!E52)</f>
        <v/>
      </c>
      <c r="F51" s="319" t="str">
        <f>IF('Marks Entry'!F52="","",'Marks Entry'!F52)</f>
        <v/>
      </c>
      <c r="G51" s="319" t="str">
        <f>IF('Marks Entry'!G52="","",'Marks Entry'!G52)</f>
        <v/>
      </c>
      <c r="H51" s="302" t="str">
        <f>IF('Marks Entry'!H52="","",'Marks Entry'!H52)</f>
        <v/>
      </c>
      <c r="I51" s="302" t="str">
        <f>IF('Marks Entry'!I52="","",'Marks Entry'!I52)</f>
        <v/>
      </c>
      <c r="J51" s="302" t="str">
        <f>IF('Marks Entry'!J52="","",'Marks Entry'!J52)</f>
        <v/>
      </c>
      <c r="K51" s="302" t="str">
        <f>IF('Marks Entry'!K52="","",'Marks Entry'!K52)</f>
        <v/>
      </c>
      <c r="L51" s="302" t="str">
        <f>IF('Marks Entry'!L52="","",'Marks Entry'!L52)</f>
        <v/>
      </c>
      <c r="M51" s="303" t="str">
        <f t="shared" si="29"/>
        <v/>
      </c>
      <c r="N51" s="320" t="str">
        <f t="shared" si="30"/>
        <v/>
      </c>
      <c r="O51" s="302" t="str">
        <f>IF('Marks Entry'!M52="","",'Marks Entry'!M52)</f>
        <v/>
      </c>
      <c r="P51" s="320" t="str">
        <f t="shared" si="31"/>
        <v/>
      </c>
      <c r="Q51" s="317" t="str">
        <f>IF('Marks Entry'!N52="","",'Marks Entry'!N52)</f>
        <v/>
      </c>
      <c r="R51" s="321" t="str">
        <f t="shared" si="32"/>
        <v/>
      </c>
      <c r="S51" s="307">
        <f t="shared" si="33"/>
        <v>0</v>
      </c>
      <c r="T51" s="307">
        <f t="shared" si="122"/>
        <v>0</v>
      </c>
      <c r="U51" s="308" t="str">
        <f t="shared" si="34"/>
        <v/>
      </c>
      <c r="V51" s="307" t="str">
        <f t="shared" si="35"/>
        <v/>
      </c>
      <c r="W51" s="307" t="str">
        <f t="shared" si="36"/>
        <v/>
      </c>
      <c r="X51" s="307" t="str">
        <f t="shared" si="37"/>
        <v/>
      </c>
      <c r="Y51" s="302" t="str">
        <f>IF('Marks Entry'!O52="","",'Marks Entry'!O52)</f>
        <v/>
      </c>
      <c r="Z51" s="302" t="str">
        <f>IF('Marks Entry'!P52="","",'Marks Entry'!P52)</f>
        <v/>
      </c>
      <c r="AA51" s="302" t="str">
        <f>IF('Marks Entry'!Q52="","",'Marks Entry'!Q52)</f>
        <v/>
      </c>
      <c r="AB51" s="303" t="str">
        <f t="shared" si="38"/>
        <v/>
      </c>
      <c r="AC51" s="320" t="str">
        <f t="shared" si="39"/>
        <v/>
      </c>
      <c r="AD51" s="302" t="str">
        <f>IF('Marks Entry'!R52="","",'Marks Entry'!R52)</f>
        <v/>
      </c>
      <c r="AE51" s="320" t="str">
        <f t="shared" si="40"/>
        <v/>
      </c>
      <c r="AF51" s="317" t="str">
        <f>IF('Marks Entry'!S52="","",'Marks Entry'!S52)</f>
        <v/>
      </c>
      <c r="AG51" s="321" t="str">
        <f t="shared" si="41"/>
        <v/>
      </c>
      <c r="AH51" s="307">
        <f t="shared" si="42"/>
        <v>0</v>
      </c>
      <c r="AI51" s="307">
        <f t="shared" si="123"/>
        <v>0</v>
      </c>
      <c r="AJ51" s="308" t="str">
        <f t="shared" si="43"/>
        <v/>
      </c>
      <c r="AK51" s="307" t="str">
        <f t="shared" si="44"/>
        <v/>
      </c>
      <c r="AL51" s="307" t="str">
        <f t="shared" si="45"/>
        <v/>
      </c>
      <c r="AM51" s="307" t="str">
        <f t="shared" si="46"/>
        <v/>
      </c>
      <c r="AN51" s="302" t="str">
        <f>IF('Marks Entry'!T52="","",'Marks Entry'!T52)</f>
        <v/>
      </c>
      <c r="AO51" s="302" t="str">
        <f>IF('Marks Entry'!U52="","",'Marks Entry'!U52)</f>
        <v/>
      </c>
      <c r="AP51" s="302" t="str">
        <f>IF('Marks Entry'!V52="","",'Marks Entry'!V52)</f>
        <v/>
      </c>
      <c r="AQ51" s="303" t="str">
        <f t="shared" si="47"/>
        <v/>
      </c>
      <c r="AR51" s="320" t="str">
        <f t="shared" si="48"/>
        <v/>
      </c>
      <c r="AS51" s="302" t="str">
        <f>IF('Marks Entry'!W52="","",'Marks Entry'!W52)</f>
        <v/>
      </c>
      <c r="AT51" s="320" t="str">
        <f t="shared" si="49"/>
        <v/>
      </c>
      <c r="AU51" s="317" t="str">
        <f>IF('Marks Entry'!X52="","",'Marks Entry'!X52)</f>
        <v/>
      </c>
      <c r="AV51" s="321" t="str">
        <f t="shared" si="50"/>
        <v/>
      </c>
      <c r="AW51" s="307">
        <f t="shared" si="51"/>
        <v>0</v>
      </c>
      <c r="AX51" s="307">
        <f t="shared" si="124"/>
        <v>0</v>
      </c>
      <c r="AY51" s="308" t="str">
        <f t="shared" si="52"/>
        <v/>
      </c>
      <c r="AZ51" s="307" t="str">
        <f t="shared" si="53"/>
        <v/>
      </c>
      <c r="BA51" s="307" t="str">
        <f t="shared" si="54"/>
        <v/>
      </c>
      <c r="BB51" s="307" t="str">
        <f t="shared" si="55"/>
        <v/>
      </c>
      <c r="BC51" s="302" t="str">
        <f>IF('Marks Entry'!Y52="","",'Marks Entry'!Y52)</f>
        <v/>
      </c>
      <c r="BD51" s="302" t="str">
        <f>IF('Marks Entry'!Z52="","",'Marks Entry'!Z52)</f>
        <v/>
      </c>
      <c r="BE51" s="302" t="str">
        <f>IF('Marks Entry'!AA52="","",'Marks Entry'!AA52)</f>
        <v/>
      </c>
      <c r="BF51" s="303" t="str">
        <f t="shared" si="56"/>
        <v/>
      </c>
      <c r="BG51" s="320" t="str">
        <f t="shared" si="57"/>
        <v/>
      </c>
      <c r="BH51" s="302" t="str">
        <f>IF('Marks Entry'!AB52="","",'Marks Entry'!AB52)</f>
        <v/>
      </c>
      <c r="BI51" s="320" t="str">
        <f t="shared" si="58"/>
        <v/>
      </c>
      <c r="BJ51" s="317" t="str">
        <f>IF('Marks Entry'!AC52="","",'Marks Entry'!AC52)</f>
        <v/>
      </c>
      <c r="BK51" s="321" t="str">
        <f t="shared" si="59"/>
        <v/>
      </c>
      <c r="BL51" s="307">
        <f t="shared" si="60"/>
        <v>0</v>
      </c>
      <c r="BM51" s="307">
        <f t="shared" si="125"/>
        <v>0</v>
      </c>
      <c r="BN51" s="308" t="str">
        <f t="shared" si="61"/>
        <v/>
      </c>
      <c r="BO51" s="307" t="str">
        <f t="shared" si="62"/>
        <v/>
      </c>
      <c r="BP51" s="307" t="str">
        <f t="shared" si="63"/>
        <v/>
      </c>
      <c r="BQ51" s="307" t="str">
        <f t="shared" si="64"/>
        <v/>
      </c>
      <c r="BR51" s="302" t="str">
        <f>IF('Marks Entry'!AD52="","",'Marks Entry'!AD52)</f>
        <v/>
      </c>
      <c r="BS51" s="302" t="str">
        <f>IF('Marks Entry'!AE52="","",'Marks Entry'!AE52)</f>
        <v/>
      </c>
      <c r="BT51" s="302" t="str">
        <f>IF('Marks Entry'!AF52="","",'Marks Entry'!AF52)</f>
        <v/>
      </c>
      <c r="BU51" s="303" t="str">
        <f t="shared" si="65"/>
        <v/>
      </c>
      <c r="BV51" s="320" t="str">
        <f t="shared" si="66"/>
        <v/>
      </c>
      <c r="BW51" s="302" t="str">
        <f>IF('Marks Entry'!AG52="","",'Marks Entry'!AG52)</f>
        <v/>
      </c>
      <c r="BX51" s="320" t="str">
        <f t="shared" si="67"/>
        <v/>
      </c>
      <c r="BY51" s="317" t="str">
        <f>IF('Marks Entry'!AH52="","",'Marks Entry'!AH52)</f>
        <v/>
      </c>
      <c r="BZ51" s="321" t="str">
        <f t="shared" si="68"/>
        <v/>
      </c>
      <c r="CA51" s="307">
        <f t="shared" si="69"/>
        <v>0</v>
      </c>
      <c r="CB51" s="307">
        <f t="shared" si="126"/>
        <v>0</v>
      </c>
      <c r="CC51" s="308" t="str">
        <f t="shared" si="70"/>
        <v/>
      </c>
      <c r="CD51" s="307" t="str">
        <f t="shared" si="71"/>
        <v/>
      </c>
      <c r="CE51" s="307" t="str">
        <f t="shared" si="72"/>
        <v/>
      </c>
      <c r="CF51" s="307" t="str">
        <f t="shared" si="73"/>
        <v/>
      </c>
      <c r="CG51" s="302" t="str">
        <f>IF('Marks Entry'!AI52="","",'Marks Entry'!AI52)</f>
        <v/>
      </c>
      <c r="CH51" s="302" t="str">
        <f>IF('Marks Entry'!AJ52="","",'Marks Entry'!AJ52)</f>
        <v/>
      </c>
      <c r="CI51" s="302" t="str">
        <f>IF('Marks Entry'!AK52="","",'Marks Entry'!AK52)</f>
        <v/>
      </c>
      <c r="CJ51" s="303" t="str">
        <f t="shared" si="74"/>
        <v/>
      </c>
      <c r="CK51" s="320" t="str">
        <f t="shared" si="75"/>
        <v/>
      </c>
      <c r="CL51" s="302" t="str">
        <f>IF('Marks Entry'!AL52="","",'Marks Entry'!AL52)</f>
        <v/>
      </c>
      <c r="CM51" s="320" t="str">
        <f t="shared" si="76"/>
        <v/>
      </c>
      <c r="CN51" s="317" t="str">
        <f>IF('Marks Entry'!AM52="","",'Marks Entry'!AM52)</f>
        <v/>
      </c>
      <c r="CO51" s="321" t="str">
        <f t="shared" si="77"/>
        <v/>
      </c>
      <c r="CP51" s="307">
        <f t="shared" si="78"/>
        <v>0</v>
      </c>
      <c r="CQ51" s="307">
        <f t="shared" si="127"/>
        <v>0</v>
      </c>
      <c r="CR51" s="308" t="str">
        <f t="shared" si="79"/>
        <v/>
      </c>
      <c r="CS51" s="307" t="str">
        <f t="shared" si="80"/>
        <v/>
      </c>
      <c r="CT51" s="307" t="str">
        <f t="shared" si="81"/>
        <v/>
      </c>
      <c r="CU51" s="307" t="str">
        <f t="shared" si="82"/>
        <v/>
      </c>
      <c r="CV51" s="307">
        <f t="shared" si="21"/>
        <v>0</v>
      </c>
      <c r="CW51" s="322" t="str">
        <f t="shared" si="83"/>
        <v/>
      </c>
      <c r="CX51" s="322" t="str">
        <f t="shared" si="84"/>
        <v/>
      </c>
      <c r="CY51" s="322" t="str">
        <f t="shared" si="85"/>
        <v/>
      </c>
      <c r="CZ51" s="322" t="str">
        <f t="shared" si="86"/>
        <v/>
      </c>
      <c r="DA51" s="322" t="str">
        <f t="shared" si="87"/>
        <v/>
      </c>
      <c r="DB51" s="322" t="str">
        <f t="shared" si="88"/>
        <v/>
      </c>
      <c r="DC51" s="310">
        <f t="shared" si="117"/>
        <v>0</v>
      </c>
      <c r="DD51" s="310">
        <f t="shared" si="118"/>
        <v>0</v>
      </c>
      <c r="DE51" s="310">
        <f t="shared" si="119"/>
        <v>0</v>
      </c>
      <c r="DF51" s="310">
        <f t="shared" si="120"/>
        <v>0</v>
      </c>
      <c r="DG51" s="310">
        <f t="shared" si="121"/>
        <v>0</v>
      </c>
      <c r="DH51" s="323" t="str">
        <f t="shared" si="89"/>
        <v/>
      </c>
      <c r="DI51" s="20" t="str">
        <f>IF('Marks Entry'!AN52="","",'Marks Entry'!AN52)</f>
        <v/>
      </c>
      <c r="DJ51" s="20" t="str">
        <f>IF('Marks Entry'!AO52="","",'Marks Entry'!AO52)</f>
        <v/>
      </c>
      <c r="DK51" s="20" t="str">
        <f>IF('Marks Entry'!AP52="","",'Marks Entry'!AP52)</f>
        <v/>
      </c>
      <c r="DL51" s="20" t="str">
        <f>IF('Marks Entry'!AQ52="","",'Marks Entry'!AQ52)</f>
        <v/>
      </c>
      <c r="DM51" s="302" t="str">
        <f t="shared" si="90"/>
        <v/>
      </c>
      <c r="DN51" s="302" t="str">
        <f t="shared" si="91"/>
        <v/>
      </c>
      <c r="DO51" s="324" t="str">
        <f t="shared" si="92"/>
        <v/>
      </c>
      <c r="DP51" s="302" t="str">
        <f t="shared" si="93"/>
        <v/>
      </c>
      <c r="DQ51" s="325" t="str">
        <f t="shared" si="94"/>
        <v/>
      </c>
      <c r="DR51" s="324" t="str">
        <f t="shared" si="95"/>
        <v/>
      </c>
      <c r="DS51" s="302" t="str">
        <f t="shared" si="96"/>
        <v/>
      </c>
      <c r="DT51" s="325" t="str">
        <f t="shared" si="97"/>
        <v/>
      </c>
      <c r="DU51" s="324" t="str">
        <f t="shared" si="98"/>
        <v/>
      </c>
      <c r="DV51" s="302" t="str">
        <f t="shared" si="99"/>
        <v/>
      </c>
      <c r="DW51" s="325" t="str">
        <f t="shared" si="100"/>
        <v/>
      </c>
      <c r="DX51" s="324" t="str">
        <f t="shared" si="101"/>
        <v/>
      </c>
      <c r="DY51" s="302" t="str">
        <f t="shared" si="102"/>
        <v/>
      </c>
      <c r="DZ51" s="325" t="str">
        <f t="shared" si="103"/>
        <v/>
      </c>
      <c r="EA51" s="324" t="str">
        <f t="shared" si="104"/>
        <v/>
      </c>
      <c r="EB51" s="302" t="str">
        <f t="shared" si="105"/>
        <v/>
      </c>
      <c r="EC51" s="325" t="str">
        <f t="shared" si="106"/>
        <v/>
      </c>
      <c r="ED51" s="324" t="str">
        <f t="shared" si="128"/>
        <v/>
      </c>
      <c r="EE51" s="313" t="str">
        <f t="shared" si="107"/>
        <v xml:space="preserve">      </v>
      </c>
      <c r="EF51" s="313" t="str">
        <f t="shared" si="108"/>
        <v xml:space="preserve">      </v>
      </c>
      <c r="EG51" s="313" t="str">
        <f t="shared" si="109"/>
        <v xml:space="preserve">      </v>
      </c>
      <c r="EH51" s="313" t="str">
        <f t="shared" si="110"/>
        <v xml:space="preserve">      </v>
      </c>
      <c r="EI51" s="313" t="str">
        <f t="shared" si="111"/>
        <v/>
      </c>
      <c r="EJ51" s="326" t="str">
        <f t="shared" si="112"/>
        <v/>
      </c>
      <c r="EK51" s="327" t="str">
        <f t="shared" si="113"/>
        <v/>
      </c>
      <c r="EL51" s="328" t="str">
        <f t="shared" si="114"/>
        <v/>
      </c>
      <c r="EM51" s="329" t="str">
        <f t="shared" si="115"/>
        <v/>
      </c>
      <c r="EN51" s="330" t="str">
        <f t="shared" si="129"/>
        <v/>
      </c>
      <c r="EO51" s="20" t="str">
        <f t="shared" si="116"/>
        <v/>
      </c>
      <c r="EP51" s="331"/>
    </row>
    <row r="52" spans="1:146" s="132" customFormat="1" ht="15.65" customHeight="1">
      <c r="A52" s="315">
        <v>47</v>
      </c>
      <c r="B52" s="316">
        <f>IF('Marks Entry'!B53="","",'Marks Entry'!B53)</f>
        <v>947</v>
      </c>
      <c r="C52" s="317" t="str">
        <f>IF('Marks Entry'!C53="","",'Marks Entry'!C53)</f>
        <v/>
      </c>
      <c r="D52" s="318" t="str">
        <f>IF('Marks Entry'!D53="","",'Marks Entry'!D53)</f>
        <v/>
      </c>
      <c r="E52" s="319" t="str">
        <f>IF('Marks Entry'!E53="","",'Marks Entry'!E53)</f>
        <v/>
      </c>
      <c r="F52" s="319" t="str">
        <f>IF('Marks Entry'!F53="","",'Marks Entry'!F53)</f>
        <v/>
      </c>
      <c r="G52" s="319" t="str">
        <f>IF('Marks Entry'!G53="","",'Marks Entry'!G53)</f>
        <v/>
      </c>
      <c r="H52" s="302" t="str">
        <f>IF('Marks Entry'!H53="","",'Marks Entry'!H53)</f>
        <v/>
      </c>
      <c r="I52" s="302" t="str">
        <f>IF('Marks Entry'!I53="","",'Marks Entry'!I53)</f>
        <v/>
      </c>
      <c r="J52" s="302" t="str">
        <f>IF('Marks Entry'!J53="","",'Marks Entry'!J53)</f>
        <v/>
      </c>
      <c r="K52" s="302" t="str">
        <f>IF('Marks Entry'!K53="","",'Marks Entry'!K53)</f>
        <v/>
      </c>
      <c r="L52" s="302" t="str">
        <f>IF('Marks Entry'!L53="","",'Marks Entry'!L53)</f>
        <v/>
      </c>
      <c r="M52" s="303" t="str">
        <f t="shared" si="29"/>
        <v/>
      </c>
      <c r="N52" s="320" t="str">
        <f t="shared" si="30"/>
        <v/>
      </c>
      <c r="O52" s="302" t="str">
        <f>IF('Marks Entry'!M53="","",'Marks Entry'!M53)</f>
        <v/>
      </c>
      <c r="P52" s="320" t="str">
        <f t="shared" si="31"/>
        <v/>
      </c>
      <c r="Q52" s="317" t="str">
        <f>IF('Marks Entry'!N53="","",'Marks Entry'!N53)</f>
        <v/>
      </c>
      <c r="R52" s="321" t="str">
        <f t="shared" si="32"/>
        <v/>
      </c>
      <c r="S52" s="307">
        <f t="shared" si="33"/>
        <v>0</v>
      </c>
      <c r="T52" s="307">
        <f t="shared" si="122"/>
        <v>0</v>
      </c>
      <c r="U52" s="308" t="str">
        <f t="shared" si="34"/>
        <v/>
      </c>
      <c r="V52" s="307" t="str">
        <f t="shared" si="35"/>
        <v/>
      </c>
      <c r="W52" s="307" t="str">
        <f t="shared" si="36"/>
        <v/>
      </c>
      <c r="X52" s="307" t="str">
        <f t="shared" si="37"/>
        <v/>
      </c>
      <c r="Y52" s="302" t="str">
        <f>IF('Marks Entry'!O53="","",'Marks Entry'!O53)</f>
        <v/>
      </c>
      <c r="Z52" s="302" t="str">
        <f>IF('Marks Entry'!P53="","",'Marks Entry'!P53)</f>
        <v/>
      </c>
      <c r="AA52" s="302" t="str">
        <f>IF('Marks Entry'!Q53="","",'Marks Entry'!Q53)</f>
        <v/>
      </c>
      <c r="AB52" s="303" t="str">
        <f t="shared" si="38"/>
        <v/>
      </c>
      <c r="AC52" s="320" t="str">
        <f t="shared" si="39"/>
        <v/>
      </c>
      <c r="AD52" s="302" t="str">
        <f>IF('Marks Entry'!R53="","",'Marks Entry'!R53)</f>
        <v/>
      </c>
      <c r="AE52" s="320" t="str">
        <f t="shared" si="40"/>
        <v/>
      </c>
      <c r="AF52" s="317" t="str">
        <f>IF('Marks Entry'!S53="","",'Marks Entry'!S53)</f>
        <v/>
      </c>
      <c r="AG52" s="321" t="str">
        <f t="shared" si="41"/>
        <v/>
      </c>
      <c r="AH52" s="307">
        <f t="shared" si="42"/>
        <v>0</v>
      </c>
      <c r="AI52" s="307">
        <f t="shared" si="123"/>
        <v>0</v>
      </c>
      <c r="AJ52" s="308" t="str">
        <f t="shared" si="43"/>
        <v/>
      </c>
      <c r="AK52" s="307" t="str">
        <f t="shared" si="44"/>
        <v/>
      </c>
      <c r="AL52" s="307" t="str">
        <f t="shared" si="45"/>
        <v/>
      </c>
      <c r="AM52" s="307" t="str">
        <f t="shared" si="46"/>
        <v/>
      </c>
      <c r="AN52" s="302" t="str">
        <f>IF('Marks Entry'!T53="","",'Marks Entry'!T53)</f>
        <v/>
      </c>
      <c r="AO52" s="302" t="str">
        <f>IF('Marks Entry'!U53="","",'Marks Entry'!U53)</f>
        <v/>
      </c>
      <c r="AP52" s="302" t="str">
        <f>IF('Marks Entry'!V53="","",'Marks Entry'!V53)</f>
        <v/>
      </c>
      <c r="AQ52" s="303" t="str">
        <f t="shared" si="47"/>
        <v/>
      </c>
      <c r="AR52" s="320" t="str">
        <f t="shared" si="48"/>
        <v/>
      </c>
      <c r="AS52" s="302" t="str">
        <f>IF('Marks Entry'!W53="","",'Marks Entry'!W53)</f>
        <v/>
      </c>
      <c r="AT52" s="320" t="str">
        <f t="shared" si="49"/>
        <v/>
      </c>
      <c r="AU52" s="317" t="str">
        <f>IF('Marks Entry'!X53="","",'Marks Entry'!X53)</f>
        <v/>
      </c>
      <c r="AV52" s="321" t="str">
        <f t="shared" si="50"/>
        <v/>
      </c>
      <c r="AW52" s="307">
        <f t="shared" si="51"/>
        <v>0</v>
      </c>
      <c r="AX52" s="307">
        <f t="shared" si="124"/>
        <v>0</v>
      </c>
      <c r="AY52" s="308" t="str">
        <f t="shared" si="52"/>
        <v/>
      </c>
      <c r="AZ52" s="307" t="str">
        <f t="shared" si="53"/>
        <v/>
      </c>
      <c r="BA52" s="307" t="str">
        <f t="shared" si="54"/>
        <v/>
      </c>
      <c r="BB52" s="307" t="str">
        <f t="shared" si="55"/>
        <v/>
      </c>
      <c r="BC52" s="302" t="str">
        <f>IF('Marks Entry'!Y53="","",'Marks Entry'!Y53)</f>
        <v/>
      </c>
      <c r="BD52" s="302" t="str">
        <f>IF('Marks Entry'!Z53="","",'Marks Entry'!Z53)</f>
        <v/>
      </c>
      <c r="BE52" s="302" t="str">
        <f>IF('Marks Entry'!AA53="","",'Marks Entry'!AA53)</f>
        <v/>
      </c>
      <c r="BF52" s="303" t="str">
        <f t="shared" si="56"/>
        <v/>
      </c>
      <c r="BG52" s="320" t="str">
        <f t="shared" si="57"/>
        <v/>
      </c>
      <c r="BH52" s="302" t="str">
        <f>IF('Marks Entry'!AB53="","",'Marks Entry'!AB53)</f>
        <v/>
      </c>
      <c r="BI52" s="320" t="str">
        <f t="shared" si="58"/>
        <v/>
      </c>
      <c r="BJ52" s="317" t="str">
        <f>IF('Marks Entry'!AC53="","",'Marks Entry'!AC53)</f>
        <v/>
      </c>
      <c r="BK52" s="321" t="str">
        <f t="shared" si="59"/>
        <v/>
      </c>
      <c r="BL52" s="307">
        <f t="shared" si="60"/>
        <v>0</v>
      </c>
      <c r="BM52" s="307">
        <f t="shared" si="125"/>
        <v>0</v>
      </c>
      <c r="BN52" s="308" t="str">
        <f t="shared" si="61"/>
        <v/>
      </c>
      <c r="BO52" s="307" t="str">
        <f t="shared" si="62"/>
        <v/>
      </c>
      <c r="BP52" s="307" t="str">
        <f t="shared" si="63"/>
        <v/>
      </c>
      <c r="BQ52" s="307" t="str">
        <f t="shared" si="64"/>
        <v/>
      </c>
      <c r="BR52" s="302" t="str">
        <f>IF('Marks Entry'!AD53="","",'Marks Entry'!AD53)</f>
        <v/>
      </c>
      <c r="BS52" s="302" t="str">
        <f>IF('Marks Entry'!AE53="","",'Marks Entry'!AE53)</f>
        <v/>
      </c>
      <c r="BT52" s="302" t="str">
        <f>IF('Marks Entry'!AF53="","",'Marks Entry'!AF53)</f>
        <v/>
      </c>
      <c r="BU52" s="303" t="str">
        <f t="shared" si="65"/>
        <v/>
      </c>
      <c r="BV52" s="320" t="str">
        <f t="shared" si="66"/>
        <v/>
      </c>
      <c r="BW52" s="302" t="str">
        <f>IF('Marks Entry'!AG53="","",'Marks Entry'!AG53)</f>
        <v/>
      </c>
      <c r="BX52" s="320" t="str">
        <f t="shared" si="67"/>
        <v/>
      </c>
      <c r="BY52" s="317" t="str">
        <f>IF('Marks Entry'!AH53="","",'Marks Entry'!AH53)</f>
        <v/>
      </c>
      <c r="BZ52" s="321" t="str">
        <f t="shared" si="68"/>
        <v/>
      </c>
      <c r="CA52" s="307">
        <f t="shared" si="69"/>
        <v>0</v>
      </c>
      <c r="CB52" s="307">
        <f t="shared" si="126"/>
        <v>0</v>
      </c>
      <c r="CC52" s="308" t="str">
        <f t="shared" si="70"/>
        <v/>
      </c>
      <c r="CD52" s="307" t="str">
        <f t="shared" si="71"/>
        <v/>
      </c>
      <c r="CE52" s="307" t="str">
        <f t="shared" si="72"/>
        <v/>
      </c>
      <c r="CF52" s="307" t="str">
        <f t="shared" si="73"/>
        <v/>
      </c>
      <c r="CG52" s="302" t="str">
        <f>IF('Marks Entry'!AI53="","",'Marks Entry'!AI53)</f>
        <v/>
      </c>
      <c r="CH52" s="302" t="str">
        <f>IF('Marks Entry'!AJ53="","",'Marks Entry'!AJ53)</f>
        <v/>
      </c>
      <c r="CI52" s="302" t="str">
        <f>IF('Marks Entry'!AK53="","",'Marks Entry'!AK53)</f>
        <v/>
      </c>
      <c r="CJ52" s="303" t="str">
        <f t="shared" si="74"/>
        <v/>
      </c>
      <c r="CK52" s="320" t="str">
        <f t="shared" si="75"/>
        <v/>
      </c>
      <c r="CL52" s="302" t="str">
        <f>IF('Marks Entry'!AL53="","",'Marks Entry'!AL53)</f>
        <v/>
      </c>
      <c r="CM52" s="320" t="str">
        <f t="shared" si="76"/>
        <v/>
      </c>
      <c r="CN52" s="317" t="str">
        <f>IF('Marks Entry'!AM53="","",'Marks Entry'!AM53)</f>
        <v/>
      </c>
      <c r="CO52" s="321" t="str">
        <f t="shared" si="77"/>
        <v/>
      </c>
      <c r="CP52" s="307">
        <f t="shared" si="78"/>
        <v>0</v>
      </c>
      <c r="CQ52" s="307">
        <f t="shared" si="127"/>
        <v>0</v>
      </c>
      <c r="CR52" s="308" t="str">
        <f t="shared" si="79"/>
        <v/>
      </c>
      <c r="CS52" s="307" t="str">
        <f t="shared" si="80"/>
        <v/>
      </c>
      <c r="CT52" s="307" t="str">
        <f t="shared" si="81"/>
        <v/>
      </c>
      <c r="CU52" s="307" t="str">
        <f t="shared" si="82"/>
        <v/>
      </c>
      <c r="CV52" s="307">
        <f t="shared" si="21"/>
        <v>0</v>
      </c>
      <c r="CW52" s="322" t="str">
        <f t="shared" si="83"/>
        <v/>
      </c>
      <c r="CX52" s="322" t="str">
        <f t="shared" si="84"/>
        <v/>
      </c>
      <c r="CY52" s="322" t="str">
        <f t="shared" si="85"/>
        <v/>
      </c>
      <c r="CZ52" s="322" t="str">
        <f t="shared" si="86"/>
        <v/>
      </c>
      <c r="DA52" s="322" t="str">
        <f t="shared" si="87"/>
        <v/>
      </c>
      <c r="DB52" s="322" t="str">
        <f t="shared" si="88"/>
        <v/>
      </c>
      <c r="DC52" s="310">
        <f t="shared" si="117"/>
        <v>0</v>
      </c>
      <c r="DD52" s="310">
        <f t="shared" si="118"/>
        <v>0</v>
      </c>
      <c r="DE52" s="310">
        <f t="shared" si="119"/>
        <v>0</v>
      </c>
      <c r="DF52" s="310">
        <f t="shared" si="120"/>
        <v>0</v>
      </c>
      <c r="DG52" s="310">
        <f t="shared" si="121"/>
        <v>0</v>
      </c>
      <c r="DH52" s="323" t="str">
        <f t="shared" si="89"/>
        <v/>
      </c>
      <c r="DI52" s="20" t="str">
        <f>IF('Marks Entry'!AN53="","",'Marks Entry'!AN53)</f>
        <v/>
      </c>
      <c r="DJ52" s="20" t="str">
        <f>IF('Marks Entry'!AO53="","",'Marks Entry'!AO53)</f>
        <v/>
      </c>
      <c r="DK52" s="20" t="str">
        <f>IF('Marks Entry'!AP53="","",'Marks Entry'!AP53)</f>
        <v/>
      </c>
      <c r="DL52" s="20" t="str">
        <f>IF('Marks Entry'!AQ53="","",'Marks Entry'!AQ53)</f>
        <v/>
      </c>
      <c r="DM52" s="302" t="str">
        <f t="shared" si="90"/>
        <v/>
      </c>
      <c r="DN52" s="302" t="str">
        <f t="shared" si="91"/>
        <v/>
      </c>
      <c r="DO52" s="324" t="str">
        <f t="shared" si="92"/>
        <v/>
      </c>
      <c r="DP52" s="302" t="str">
        <f t="shared" si="93"/>
        <v/>
      </c>
      <c r="DQ52" s="325" t="str">
        <f t="shared" si="94"/>
        <v/>
      </c>
      <c r="DR52" s="324" t="str">
        <f t="shared" si="95"/>
        <v/>
      </c>
      <c r="DS52" s="302" t="str">
        <f t="shared" si="96"/>
        <v/>
      </c>
      <c r="DT52" s="325" t="str">
        <f t="shared" si="97"/>
        <v/>
      </c>
      <c r="DU52" s="324" t="str">
        <f t="shared" si="98"/>
        <v/>
      </c>
      <c r="DV52" s="302" t="str">
        <f t="shared" si="99"/>
        <v/>
      </c>
      <c r="DW52" s="325" t="str">
        <f t="shared" si="100"/>
        <v/>
      </c>
      <c r="DX52" s="324" t="str">
        <f t="shared" si="101"/>
        <v/>
      </c>
      <c r="DY52" s="302" t="str">
        <f t="shared" si="102"/>
        <v/>
      </c>
      <c r="DZ52" s="325" t="str">
        <f t="shared" si="103"/>
        <v/>
      </c>
      <c r="EA52" s="324" t="str">
        <f t="shared" si="104"/>
        <v/>
      </c>
      <c r="EB52" s="302" t="str">
        <f t="shared" si="105"/>
        <v/>
      </c>
      <c r="EC52" s="325" t="str">
        <f t="shared" si="106"/>
        <v/>
      </c>
      <c r="ED52" s="324" t="str">
        <f t="shared" si="128"/>
        <v/>
      </c>
      <c r="EE52" s="313" t="str">
        <f t="shared" si="107"/>
        <v xml:space="preserve">      </v>
      </c>
      <c r="EF52" s="313" t="str">
        <f t="shared" si="108"/>
        <v xml:space="preserve">      </v>
      </c>
      <c r="EG52" s="313" t="str">
        <f t="shared" si="109"/>
        <v xml:space="preserve">      </v>
      </c>
      <c r="EH52" s="313" t="str">
        <f t="shared" si="110"/>
        <v xml:space="preserve">      </v>
      </c>
      <c r="EI52" s="313" t="str">
        <f t="shared" si="111"/>
        <v/>
      </c>
      <c r="EJ52" s="326" t="str">
        <f t="shared" si="112"/>
        <v/>
      </c>
      <c r="EK52" s="327" t="str">
        <f t="shared" si="113"/>
        <v/>
      </c>
      <c r="EL52" s="328" t="str">
        <f t="shared" si="114"/>
        <v/>
      </c>
      <c r="EM52" s="329" t="str">
        <f t="shared" si="115"/>
        <v/>
      </c>
      <c r="EN52" s="330" t="str">
        <f t="shared" si="129"/>
        <v/>
      </c>
      <c r="EO52" s="20" t="str">
        <f t="shared" si="116"/>
        <v/>
      </c>
      <c r="EP52" s="331"/>
    </row>
    <row r="53" spans="1:146" s="132" customFormat="1" ht="15.65" customHeight="1">
      <c r="A53" s="315">
        <v>48</v>
      </c>
      <c r="B53" s="316">
        <f>IF('Marks Entry'!B54="","",'Marks Entry'!B54)</f>
        <v>948</v>
      </c>
      <c r="C53" s="317" t="str">
        <f>IF('Marks Entry'!C54="","",'Marks Entry'!C54)</f>
        <v/>
      </c>
      <c r="D53" s="318" t="str">
        <f>IF('Marks Entry'!D54="","",'Marks Entry'!D54)</f>
        <v/>
      </c>
      <c r="E53" s="319" t="str">
        <f>IF('Marks Entry'!E54="","",'Marks Entry'!E54)</f>
        <v/>
      </c>
      <c r="F53" s="319" t="str">
        <f>IF('Marks Entry'!F54="","",'Marks Entry'!F54)</f>
        <v/>
      </c>
      <c r="G53" s="319" t="str">
        <f>IF('Marks Entry'!G54="","",'Marks Entry'!G54)</f>
        <v/>
      </c>
      <c r="H53" s="302" t="str">
        <f>IF('Marks Entry'!H54="","",'Marks Entry'!H54)</f>
        <v/>
      </c>
      <c r="I53" s="302" t="str">
        <f>IF('Marks Entry'!I54="","",'Marks Entry'!I54)</f>
        <v/>
      </c>
      <c r="J53" s="302" t="str">
        <f>IF('Marks Entry'!J54="","",'Marks Entry'!J54)</f>
        <v/>
      </c>
      <c r="K53" s="302" t="str">
        <f>IF('Marks Entry'!K54="","",'Marks Entry'!K54)</f>
        <v/>
      </c>
      <c r="L53" s="302" t="str">
        <f>IF('Marks Entry'!L54="","",'Marks Entry'!L54)</f>
        <v/>
      </c>
      <c r="M53" s="303" t="str">
        <f t="shared" si="29"/>
        <v/>
      </c>
      <c r="N53" s="320" t="str">
        <f t="shared" si="30"/>
        <v/>
      </c>
      <c r="O53" s="302" t="str">
        <f>IF('Marks Entry'!M54="","",'Marks Entry'!M54)</f>
        <v/>
      </c>
      <c r="P53" s="320" t="str">
        <f t="shared" si="31"/>
        <v/>
      </c>
      <c r="Q53" s="317" t="str">
        <f>IF('Marks Entry'!N54="","",'Marks Entry'!N54)</f>
        <v/>
      </c>
      <c r="R53" s="321" t="str">
        <f t="shared" si="32"/>
        <v/>
      </c>
      <c r="S53" s="307">
        <f t="shared" si="33"/>
        <v>0</v>
      </c>
      <c r="T53" s="307">
        <f t="shared" si="122"/>
        <v>0</v>
      </c>
      <c r="U53" s="308" t="str">
        <f t="shared" si="34"/>
        <v/>
      </c>
      <c r="V53" s="307" t="str">
        <f t="shared" si="35"/>
        <v/>
      </c>
      <c r="W53" s="307" t="str">
        <f t="shared" si="36"/>
        <v/>
      </c>
      <c r="X53" s="307" t="str">
        <f t="shared" si="37"/>
        <v/>
      </c>
      <c r="Y53" s="302" t="str">
        <f>IF('Marks Entry'!O54="","",'Marks Entry'!O54)</f>
        <v/>
      </c>
      <c r="Z53" s="302" t="str">
        <f>IF('Marks Entry'!P54="","",'Marks Entry'!P54)</f>
        <v/>
      </c>
      <c r="AA53" s="302" t="str">
        <f>IF('Marks Entry'!Q54="","",'Marks Entry'!Q54)</f>
        <v/>
      </c>
      <c r="AB53" s="303" t="str">
        <f t="shared" si="38"/>
        <v/>
      </c>
      <c r="AC53" s="320" t="str">
        <f t="shared" si="39"/>
        <v/>
      </c>
      <c r="AD53" s="302" t="str">
        <f>IF('Marks Entry'!R54="","",'Marks Entry'!R54)</f>
        <v/>
      </c>
      <c r="AE53" s="320" t="str">
        <f t="shared" si="40"/>
        <v/>
      </c>
      <c r="AF53" s="317" t="str">
        <f>IF('Marks Entry'!S54="","",'Marks Entry'!S54)</f>
        <v/>
      </c>
      <c r="AG53" s="321" t="str">
        <f t="shared" si="41"/>
        <v/>
      </c>
      <c r="AH53" s="307">
        <f t="shared" si="42"/>
        <v>0</v>
      </c>
      <c r="AI53" s="307">
        <f t="shared" si="123"/>
        <v>0</v>
      </c>
      <c r="AJ53" s="308" t="str">
        <f t="shared" si="43"/>
        <v/>
      </c>
      <c r="AK53" s="307" t="str">
        <f t="shared" si="44"/>
        <v/>
      </c>
      <c r="AL53" s="307" t="str">
        <f t="shared" si="45"/>
        <v/>
      </c>
      <c r="AM53" s="307" t="str">
        <f t="shared" si="46"/>
        <v/>
      </c>
      <c r="AN53" s="302" t="str">
        <f>IF('Marks Entry'!T54="","",'Marks Entry'!T54)</f>
        <v/>
      </c>
      <c r="AO53" s="302" t="str">
        <f>IF('Marks Entry'!U54="","",'Marks Entry'!U54)</f>
        <v/>
      </c>
      <c r="AP53" s="302" t="str">
        <f>IF('Marks Entry'!V54="","",'Marks Entry'!V54)</f>
        <v/>
      </c>
      <c r="AQ53" s="303" t="str">
        <f t="shared" si="47"/>
        <v/>
      </c>
      <c r="AR53" s="320" t="str">
        <f t="shared" si="48"/>
        <v/>
      </c>
      <c r="AS53" s="302" t="str">
        <f>IF('Marks Entry'!W54="","",'Marks Entry'!W54)</f>
        <v/>
      </c>
      <c r="AT53" s="320" t="str">
        <f t="shared" si="49"/>
        <v/>
      </c>
      <c r="AU53" s="317" t="str">
        <f>IF('Marks Entry'!X54="","",'Marks Entry'!X54)</f>
        <v/>
      </c>
      <c r="AV53" s="321" t="str">
        <f t="shared" si="50"/>
        <v/>
      </c>
      <c r="AW53" s="307">
        <f t="shared" si="51"/>
        <v>0</v>
      </c>
      <c r="AX53" s="307">
        <f t="shared" si="124"/>
        <v>0</v>
      </c>
      <c r="AY53" s="308" t="str">
        <f t="shared" si="52"/>
        <v/>
      </c>
      <c r="AZ53" s="307" t="str">
        <f t="shared" si="53"/>
        <v/>
      </c>
      <c r="BA53" s="307" t="str">
        <f t="shared" si="54"/>
        <v/>
      </c>
      <c r="BB53" s="307" t="str">
        <f t="shared" si="55"/>
        <v/>
      </c>
      <c r="BC53" s="302" t="str">
        <f>IF('Marks Entry'!Y54="","",'Marks Entry'!Y54)</f>
        <v/>
      </c>
      <c r="BD53" s="302" t="str">
        <f>IF('Marks Entry'!Z54="","",'Marks Entry'!Z54)</f>
        <v/>
      </c>
      <c r="BE53" s="302" t="str">
        <f>IF('Marks Entry'!AA54="","",'Marks Entry'!AA54)</f>
        <v/>
      </c>
      <c r="BF53" s="303" t="str">
        <f t="shared" si="56"/>
        <v/>
      </c>
      <c r="BG53" s="320" t="str">
        <f t="shared" si="57"/>
        <v/>
      </c>
      <c r="BH53" s="302" t="str">
        <f>IF('Marks Entry'!AB54="","",'Marks Entry'!AB54)</f>
        <v/>
      </c>
      <c r="BI53" s="320" t="str">
        <f t="shared" si="58"/>
        <v/>
      </c>
      <c r="BJ53" s="317" t="str">
        <f>IF('Marks Entry'!AC54="","",'Marks Entry'!AC54)</f>
        <v/>
      </c>
      <c r="BK53" s="321" t="str">
        <f t="shared" si="59"/>
        <v/>
      </c>
      <c r="BL53" s="307">
        <f t="shared" si="60"/>
        <v>0</v>
      </c>
      <c r="BM53" s="307">
        <f t="shared" si="125"/>
        <v>0</v>
      </c>
      <c r="BN53" s="308" t="str">
        <f t="shared" si="61"/>
        <v/>
      </c>
      <c r="BO53" s="307" t="str">
        <f t="shared" si="62"/>
        <v/>
      </c>
      <c r="BP53" s="307" t="str">
        <f t="shared" si="63"/>
        <v/>
      </c>
      <c r="BQ53" s="307" t="str">
        <f t="shared" si="64"/>
        <v/>
      </c>
      <c r="BR53" s="302" t="str">
        <f>IF('Marks Entry'!AD54="","",'Marks Entry'!AD54)</f>
        <v/>
      </c>
      <c r="BS53" s="302" t="str">
        <f>IF('Marks Entry'!AE54="","",'Marks Entry'!AE54)</f>
        <v/>
      </c>
      <c r="BT53" s="302" t="str">
        <f>IF('Marks Entry'!AF54="","",'Marks Entry'!AF54)</f>
        <v/>
      </c>
      <c r="BU53" s="303" t="str">
        <f t="shared" si="65"/>
        <v/>
      </c>
      <c r="BV53" s="320" t="str">
        <f t="shared" si="66"/>
        <v/>
      </c>
      <c r="BW53" s="302" t="str">
        <f>IF('Marks Entry'!AG54="","",'Marks Entry'!AG54)</f>
        <v/>
      </c>
      <c r="BX53" s="320" t="str">
        <f t="shared" si="67"/>
        <v/>
      </c>
      <c r="BY53" s="317" t="str">
        <f>IF('Marks Entry'!AH54="","",'Marks Entry'!AH54)</f>
        <v/>
      </c>
      <c r="BZ53" s="321" t="str">
        <f t="shared" si="68"/>
        <v/>
      </c>
      <c r="CA53" s="307">
        <f t="shared" si="69"/>
        <v>0</v>
      </c>
      <c r="CB53" s="307">
        <f t="shared" si="126"/>
        <v>0</v>
      </c>
      <c r="CC53" s="308" t="str">
        <f t="shared" si="70"/>
        <v/>
      </c>
      <c r="CD53" s="307" t="str">
        <f t="shared" si="71"/>
        <v/>
      </c>
      <c r="CE53" s="307" t="str">
        <f t="shared" si="72"/>
        <v/>
      </c>
      <c r="CF53" s="307" t="str">
        <f t="shared" si="73"/>
        <v/>
      </c>
      <c r="CG53" s="302" t="str">
        <f>IF('Marks Entry'!AI54="","",'Marks Entry'!AI54)</f>
        <v/>
      </c>
      <c r="CH53" s="302" t="str">
        <f>IF('Marks Entry'!AJ54="","",'Marks Entry'!AJ54)</f>
        <v/>
      </c>
      <c r="CI53" s="302" t="str">
        <f>IF('Marks Entry'!AK54="","",'Marks Entry'!AK54)</f>
        <v/>
      </c>
      <c r="CJ53" s="303" t="str">
        <f t="shared" si="74"/>
        <v/>
      </c>
      <c r="CK53" s="320" t="str">
        <f t="shared" si="75"/>
        <v/>
      </c>
      <c r="CL53" s="302" t="str">
        <f>IF('Marks Entry'!AL54="","",'Marks Entry'!AL54)</f>
        <v/>
      </c>
      <c r="CM53" s="320" t="str">
        <f t="shared" si="76"/>
        <v/>
      </c>
      <c r="CN53" s="317" t="str">
        <f>IF('Marks Entry'!AM54="","",'Marks Entry'!AM54)</f>
        <v/>
      </c>
      <c r="CO53" s="321" t="str">
        <f t="shared" si="77"/>
        <v/>
      </c>
      <c r="CP53" s="307">
        <f t="shared" si="78"/>
        <v>0</v>
      </c>
      <c r="CQ53" s="307">
        <f t="shared" si="127"/>
        <v>0</v>
      </c>
      <c r="CR53" s="308" t="str">
        <f t="shared" si="79"/>
        <v/>
      </c>
      <c r="CS53" s="307" t="str">
        <f t="shared" si="80"/>
        <v/>
      </c>
      <c r="CT53" s="307" t="str">
        <f t="shared" si="81"/>
        <v/>
      </c>
      <c r="CU53" s="307" t="str">
        <f t="shared" si="82"/>
        <v/>
      </c>
      <c r="CV53" s="307">
        <f t="shared" si="21"/>
        <v>0</v>
      </c>
      <c r="CW53" s="322" t="str">
        <f t="shared" si="83"/>
        <v/>
      </c>
      <c r="CX53" s="322" t="str">
        <f t="shared" si="84"/>
        <v/>
      </c>
      <c r="CY53" s="322" t="str">
        <f t="shared" si="85"/>
        <v/>
      </c>
      <c r="CZ53" s="322" t="str">
        <f t="shared" si="86"/>
        <v/>
      </c>
      <c r="DA53" s="322" t="str">
        <f t="shared" si="87"/>
        <v/>
      </c>
      <c r="DB53" s="322" t="str">
        <f t="shared" si="88"/>
        <v/>
      </c>
      <c r="DC53" s="310">
        <f t="shared" si="117"/>
        <v>0</v>
      </c>
      <c r="DD53" s="310">
        <f t="shared" si="118"/>
        <v>0</v>
      </c>
      <c r="DE53" s="310">
        <f t="shared" si="119"/>
        <v>0</v>
      </c>
      <c r="DF53" s="310">
        <f t="shared" si="120"/>
        <v>0</v>
      </c>
      <c r="DG53" s="310">
        <f t="shared" si="121"/>
        <v>0</v>
      </c>
      <c r="DH53" s="323" t="str">
        <f t="shared" si="89"/>
        <v/>
      </c>
      <c r="DI53" s="20" t="str">
        <f>IF('Marks Entry'!AN54="","",'Marks Entry'!AN54)</f>
        <v/>
      </c>
      <c r="DJ53" s="20" t="str">
        <f>IF('Marks Entry'!AO54="","",'Marks Entry'!AO54)</f>
        <v/>
      </c>
      <c r="DK53" s="20" t="str">
        <f>IF('Marks Entry'!AP54="","",'Marks Entry'!AP54)</f>
        <v/>
      </c>
      <c r="DL53" s="20" t="str">
        <f>IF('Marks Entry'!AQ54="","",'Marks Entry'!AQ54)</f>
        <v/>
      </c>
      <c r="DM53" s="302" t="str">
        <f t="shared" si="90"/>
        <v/>
      </c>
      <c r="DN53" s="302" t="str">
        <f t="shared" si="91"/>
        <v/>
      </c>
      <c r="DO53" s="324" t="str">
        <f t="shared" si="92"/>
        <v/>
      </c>
      <c r="DP53" s="302" t="str">
        <f t="shared" si="93"/>
        <v/>
      </c>
      <c r="DQ53" s="325" t="str">
        <f t="shared" si="94"/>
        <v/>
      </c>
      <c r="DR53" s="324" t="str">
        <f t="shared" si="95"/>
        <v/>
      </c>
      <c r="DS53" s="302" t="str">
        <f t="shared" si="96"/>
        <v/>
      </c>
      <c r="DT53" s="325" t="str">
        <f t="shared" si="97"/>
        <v/>
      </c>
      <c r="DU53" s="324" t="str">
        <f t="shared" si="98"/>
        <v/>
      </c>
      <c r="DV53" s="302" t="str">
        <f t="shared" si="99"/>
        <v/>
      </c>
      <c r="DW53" s="325" t="str">
        <f t="shared" si="100"/>
        <v/>
      </c>
      <c r="DX53" s="324" t="str">
        <f t="shared" si="101"/>
        <v/>
      </c>
      <c r="DY53" s="302" t="str">
        <f t="shared" si="102"/>
        <v/>
      </c>
      <c r="DZ53" s="325" t="str">
        <f t="shared" si="103"/>
        <v/>
      </c>
      <c r="EA53" s="324" t="str">
        <f t="shared" si="104"/>
        <v/>
      </c>
      <c r="EB53" s="302" t="str">
        <f t="shared" si="105"/>
        <v/>
      </c>
      <c r="EC53" s="325" t="str">
        <f t="shared" si="106"/>
        <v/>
      </c>
      <c r="ED53" s="324" t="str">
        <f t="shared" si="128"/>
        <v/>
      </c>
      <c r="EE53" s="313" t="str">
        <f t="shared" si="107"/>
        <v xml:space="preserve">      </v>
      </c>
      <c r="EF53" s="313" t="str">
        <f t="shared" si="108"/>
        <v xml:space="preserve">      </v>
      </c>
      <c r="EG53" s="313" t="str">
        <f t="shared" si="109"/>
        <v xml:space="preserve">      </v>
      </c>
      <c r="EH53" s="313" t="str">
        <f t="shared" si="110"/>
        <v xml:space="preserve">      </v>
      </c>
      <c r="EI53" s="313" t="str">
        <f t="shared" si="111"/>
        <v/>
      </c>
      <c r="EJ53" s="326" t="str">
        <f t="shared" si="112"/>
        <v/>
      </c>
      <c r="EK53" s="327" t="str">
        <f t="shared" si="113"/>
        <v/>
      </c>
      <c r="EL53" s="328" t="str">
        <f t="shared" si="114"/>
        <v/>
      </c>
      <c r="EM53" s="329" t="str">
        <f t="shared" si="115"/>
        <v/>
      </c>
      <c r="EN53" s="330" t="str">
        <f t="shared" si="129"/>
        <v/>
      </c>
      <c r="EO53" s="20" t="str">
        <f t="shared" si="116"/>
        <v/>
      </c>
      <c r="EP53" s="331"/>
    </row>
    <row r="54" spans="1:146" s="132" customFormat="1" ht="15.65" customHeight="1">
      <c r="A54" s="315">
        <v>49</v>
      </c>
      <c r="B54" s="316">
        <f>IF('Marks Entry'!B55="","",'Marks Entry'!B55)</f>
        <v>949</v>
      </c>
      <c r="C54" s="317" t="str">
        <f>IF('Marks Entry'!C55="","",'Marks Entry'!C55)</f>
        <v/>
      </c>
      <c r="D54" s="318" t="str">
        <f>IF('Marks Entry'!D55="","",'Marks Entry'!D55)</f>
        <v/>
      </c>
      <c r="E54" s="319" t="str">
        <f>IF('Marks Entry'!E55="","",'Marks Entry'!E55)</f>
        <v/>
      </c>
      <c r="F54" s="319" t="str">
        <f>IF('Marks Entry'!F55="","",'Marks Entry'!F55)</f>
        <v/>
      </c>
      <c r="G54" s="319" t="str">
        <f>IF('Marks Entry'!G55="","",'Marks Entry'!G55)</f>
        <v/>
      </c>
      <c r="H54" s="302" t="str">
        <f>IF('Marks Entry'!H55="","",'Marks Entry'!H55)</f>
        <v/>
      </c>
      <c r="I54" s="302" t="str">
        <f>IF('Marks Entry'!I55="","",'Marks Entry'!I55)</f>
        <v/>
      </c>
      <c r="J54" s="302" t="str">
        <f>IF('Marks Entry'!J55="","",'Marks Entry'!J55)</f>
        <v/>
      </c>
      <c r="K54" s="302" t="str">
        <f>IF('Marks Entry'!K55="","",'Marks Entry'!K55)</f>
        <v/>
      </c>
      <c r="L54" s="302" t="str">
        <f>IF('Marks Entry'!L55="","",'Marks Entry'!L55)</f>
        <v/>
      </c>
      <c r="M54" s="303" t="str">
        <f t="shared" si="29"/>
        <v/>
      </c>
      <c r="N54" s="320" t="str">
        <f t="shared" si="30"/>
        <v/>
      </c>
      <c r="O54" s="302" t="str">
        <f>IF('Marks Entry'!M55="","",'Marks Entry'!M55)</f>
        <v/>
      </c>
      <c r="P54" s="320" t="str">
        <f t="shared" si="31"/>
        <v/>
      </c>
      <c r="Q54" s="317" t="str">
        <f>IF('Marks Entry'!N55="","",'Marks Entry'!N55)</f>
        <v/>
      </c>
      <c r="R54" s="321" t="str">
        <f t="shared" si="32"/>
        <v/>
      </c>
      <c r="S54" s="307">
        <f t="shared" si="33"/>
        <v>0</v>
      </c>
      <c r="T54" s="307">
        <f t="shared" si="122"/>
        <v>0</v>
      </c>
      <c r="U54" s="308" t="str">
        <f t="shared" si="34"/>
        <v/>
      </c>
      <c r="V54" s="307" t="str">
        <f t="shared" si="35"/>
        <v/>
      </c>
      <c r="W54" s="307" t="str">
        <f t="shared" si="36"/>
        <v/>
      </c>
      <c r="X54" s="307" t="str">
        <f t="shared" si="37"/>
        <v/>
      </c>
      <c r="Y54" s="302" t="str">
        <f>IF('Marks Entry'!O55="","",'Marks Entry'!O55)</f>
        <v/>
      </c>
      <c r="Z54" s="302" t="str">
        <f>IF('Marks Entry'!P55="","",'Marks Entry'!P55)</f>
        <v/>
      </c>
      <c r="AA54" s="302" t="str">
        <f>IF('Marks Entry'!Q55="","",'Marks Entry'!Q55)</f>
        <v/>
      </c>
      <c r="AB54" s="303" t="str">
        <f t="shared" si="38"/>
        <v/>
      </c>
      <c r="AC54" s="320" t="str">
        <f t="shared" si="39"/>
        <v/>
      </c>
      <c r="AD54" s="302" t="str">
        <f>IF('Marks Entry'!R55="","",'Marks Entry'!R55)</f>
        <v/>
      </c>
      <c r="AE54" s="320" t="str">
        <f t="shared" si="40"/>
        <v/>
      </c>
      <c r="AF54" s="317" t="str">
        <f>IF('Marks Entry'!S55="","",'Marks Entry'!S55)</f>
        <v/>
      </c>
      <c r="AG54" s="321" t="str">
        <f t="shared" si="41"/>
        <v/>
      </c>
      <c r="AH54" s="307">
        <f t="shared" si="42"/>
        <v>0</v>
      </c>
      <c r="AI54" s="307">
        <f t="shared" si="123"/>
        <v>0</v>
      </c>
      <c r="AJ54" s="308" t="str">
        <f t="shared" si="43"/>
        <v/>
      </c>
      <c r="AK54" s="307" t="str">
        <f t="shared" si="44"/>
        <v/>
      </c>
      <c r="AL54" s="307" t="str">
        <f t="shared" si="45"/>
        <v/>
      </c>
      <c r="AM54" s="307" t="str">
        <f t="shared" si="46"/>
        <v/>
      </c>
      <c r="AN54" s="302" t="str">
        <f>IF('Marks Entry'!T55="","",'Marks Entry'!T55)</f>
        <v/>
      </c>
      <c r="AO54" s="302" t="str">
        <f>IF('Marks Entry'!U55="","",'Marks Entry'!U55)</f>
        <v/>
      </c>
      <c r="AP54" s="302" t="str">
        <f>IF('Marks Entry'!V55="","",'Marks Entry'!V55)</f>
        <v/>
      </c>
      <c r="AQ54" s="303" t="str">
        <f t="shared" si="47"/>
        <v/>
      </c>
      <c r="AR54" s="320" t="str">
        <f t="shared" si="48"/>
        <v/>
      </c>
      <c r="AS54" s="302" t="str">
        <f>IF('Marks Entry'!W55="","",'Marks Entry'!W55)</f>
        <v/>
      </c>
      <c r="AT54" s="320" t="str">
        <f t="shared" si="49"/>
        <v/>
      </c>
      <c r="AU54" s="317" t="str">
        <f>IF('Marks Entry'!X55="","",'Marks Entry'!X55)</f>
        <v/>
      </c>
      <c r="AV54" s="321" t="str">
        <f t="shared" si="50"/>
        <v/>
      </c>
      <c r="AW54" s="307">
        <f t="shared" si="51"/>
        <v>0</v>
      </c>
      <c r="AX54" s="307">
        <f t="shared" si="124"/>
        <v>0</v>
      </c>
      <c r="AY54" s="308" t="str">
        <f t="shared" si="52"/>
        <v/>
      </c>
      <c r="AZ54" s="307" t="str">
        <f t="shared" si="53"/>
        <v/>
      </c>
      <c r="BA54" s="307" t="str">
        <f t="shared" si="54"/>
        <v/>
      </c>
      <c r="BB54" s="307" t="str">
        <f t="shared" si="55"/>
        <v/>
      </c>
      <c r="BC54" s="302" t="str">
        <f>IF('Marks Entry'!Y55="","",'Marks Entry'!Y55)</f>
        <v/>
      </c>
      <c r="BD54" s="302" t="str">
        <f>IF('Marks Entry'!Z55="","",'Marks Entry'!Z55)</f>
        <v/>
      </c>
      <c r="BE54" s="302" t="str">
        <f>IF('Marks Entry'!AA55="","",'Marks Entry'!AA55)</f>
        <v/>
      </c>
      <c r="BF54" s="303" t="str">
        <f t="shared" si="56"/>
        <v/>
      </c>
      <c r="BG54" s="320" t="str">
        <f t="shared" si="57"/>
        <v/>
      </c>
      <c r="BH54" s="302" t="str">
        <f>IF('Marks Entry'!AB55="","",'Marks Entry'!AB55)</f>
        <v/>
      </c>
      <c r="BI54" s="320" t="str">
        <f t="shared" si="58"/>
        <v/>
      </c>
      <c r="BJ54" s="317" t="str">
        <f>IF('Marks Entry'!AC55="","",'Marks Entry'!AC55)</f>
        <v/>
      </c>
      <c r="BK54" s="321" t="str">
        <f t="shared" si="59"/>
        <v/>
      </c>
      <c r="BL54" s="307">
        <f t="shared" si="60"/>
        <v>0</v>
      </c>
      <c r="BM54" s="307">
        <f t="shared" si="125"/>
        <v>0</v>
      </c>
      <c r="BN54" s="308" t="str">
        <f t="shared" si="61"/>
        <v/>
      </c>
      <c r="BO54" s="307" t="str">
        <f t="shared" si="62"/>
        <v/>
      </c>
      <c r="BP54" s="307" t="str">
        <f t="shared" si="63"/>
        <v/>
      </c>
      <c r="BQ54" s="307" t="str">
        <f t="shared" si="64"/>
        <v/>
      </c>
      <c r="BR54" s="302" t="str">
        <f>IF('Marks Entry'!AD55="","",'Marks Entry'!AD55)</f>
        <v/>
      </c>
      <c r="BS54" s="302" t="str">
        <f>IF('Marks Entry'!AE55="","",'Marks Entry'!AE55)</f>
        <v/>
      </c>
      <c r="BT54" s="302" t="str">
        <f>IF('Marks Entry'!AF55="","",'Marks Entry'!AF55)</f>
        <v/>
      </c>
      <c r="BU54" s="303" t="str">
        <f t="shared" si="65"/>
        <v/>
      </c>
      <c r="BV54" s="320" t="str">
        <f t="shared" si="66"/>
        <v/>
      </c>
      <c r="BW54" s="302" t="str">
        <f>IF('Marks Entry'!AG55="","",'Marks Entry'!AG55)</f>
        <v/>
      </c>
      <c r="BX54" s="320" t="str">
        <f t="shared" si="67"/>
        <v/>
      </c>
      <c r="BY54" s="317" t="str">
        <f>IF('Marks Entry'!AH55="","",'Marks Entry'!AH55)</f>
        <v/>
      </c>
      <c r="BZ54" s="321" t="str">
        <f t="shared" si="68"/>
        <v/>
      </c>
      <c r="CA54" s="307">
        <f t="shared" si="69"/>
        <v>0</v>
      </c>
      <c r="CB54" s="307">
        <f t="shared" si="126"/>
        <v>0</v>
      </c>
      <c r="CC54" s="308" t="str">
        <f t="shared" si="70"/>
        <v/>
      </c>
      <c r="CD54" s="307" t="str">
        <f t="shared" si="71"/>
        <v/>
      </c>
      <c r="CE54" s="307" t="str">
        <f t="shared" si="72"/>
        <v/>
      </c>
      <c r="CF54" s="307" t="str">
        <f t="shared" si="73"/>
        <v/>
      </c>
      <c r="CG54" s="302" t="str">
        <f>IF('Marks Entry'!AI55="","",'Marks Entry'!AI55)</f>
        <v/>
      </c>
      <c r="CH54" s="302" t="str">
        <f>IF('Marks Entry'!AJ55="","",'Marks Entry'!AJ55)</f>
        <v/>
      </c>
      <c r="CI54" s="302" t="str">
        <f>IF('Marks Entry'!AK55="","",'Marks Entry'!AK55)</f>
        <v/>
      </c>
      <c r="CJ54" s="303" t="str">
        <f t="shared" si="74"/>
        <v/>
      </c>
      <c r="CK54" s="320" t="str">
        <f t="shared" si="75"/>
        <v/>
      </c>
      <c r="CL54" s="302" t="str">
        <f>IF('Marks Entry'!AL55="","",'Marks Entry'!AL55)</f>
        <v/>
      </c>
      <c r="CM54" s="320" t="str">
        <f t="shared" si="76"/>
        <v/>
      </c>
      <c r="CN54" s="317" t="str">
        <f>IF('Marks Entry'!AM55="","",'Marks Entry'!AM55)</f>
        <v/>
      </c>
      <c r="CO54" s="321" t="str">
        <f t="shared" si="77"/>
        <v/>
      </c>
      <c r="CP54" s="307">
        <f t="shared" si="78"/>
        <v>0</v>
      </c>
      <c r="CQ54" s="307">
        <f t="shared" si="127"/>
        <v>0</v>
      </c>
      <c r="CR54" s="308" t="str">
        <f t="shared" si="79"/>
        <v/>
      </c>
      <c r="CS54" s="307" t="str">
        <f t="shared" si="80"/>
        <v/>
      </c>
      <c r="CT54" s="307" t="str">
        <f t="shared" si="81"/>
        <v/>
      </c>
      <c r="CU54" s="307" t="str">
        <f t="shared" si="82"/>
        <v/>
      </c>
      <c r="CV54" s="307">
        <f t="shared" si="21"/>
        <v>0</v>
      </c>
      <c r="CW54" s="322" t="str">
        <f t="shared" si="83"/>
        <v/>
      </c>
      <c r="CX54" s="322" t="str">
        <f t="shared" si="84"/>
        <v/>
      </c>
      <c r="CY54" s="322" t="str">
        <f t="shared" si="85"/>
        <v/>
      </c>
      <c r="CZ54" s="322" t="str">
        <f t="shared" si="86"/>
        <v/>
      </c>
      <c r="DA54" s="322" t="str">
        <f t="shared" si="87"/>
        <v/>
      </c>
      <c r="DB54" s="322" t="str">
        <f t="shared" si="88"/>
        <v/>
      </c>
      <c r="DC54" s="310">
        <f t="shared" si="117"/>
        <v>0</v>
      </c>
      <c r="DD54" s="310">
        <f t="shared" si="118"/>
        <v>0</v>
      </c>
      <c r="DE54" s="310">
        <f t="shared" si="119"/>
        <v>0</v>
      </c>
      <c r="DF54" s="310">
        <f t="shared" si="120"/>
        <v>0</v>
      </c>
      <c r="DG54" s="310">
        <f t="shared" si="121"/>
        <v>0</v>
      </c>
      <c r="DH54" s="323" t="str">
        <f t="shared" si="89"/>
        <v/>
      </c>
      <c r="DI54" s="20" t="str">
        <f>IF('Marks Entry'!AN55="","",'Marks Entry'!AN55)</f>
        <v/>
      </c>
      <c r="DJ54" s="20" t="str">
        <f>IF('Marks Entry'!AO55="","",'Marks Entry'!AO55)</f>
        <v/>
      </c>
      <c r="DK54" s="20" t="str">
        <f>IF('Marks Entry'!AP55="","",'Marks Entry'!AP55)</f>
        <v/>
      </c>
      <c r="DL54" s="20" t="str">
        <f>IF('Marks Entry'!AQ55="","",'Marks Entry'!AQ55)</f>
        <v/>
      </c>
      <c r="DM54" s="302" t="str">
        <f t="shared" si="90"/>
        <v/>
      </c>
      <c r="DN54" s="302" t="str">
        <f t="shared" si="91"/>
        <v/>
      </c>
      <c r="DO54" s="324" t="str">
        <f t="shared" si="92"/>
        <v/>
      </c>
      <c r="DP54" s="302" t="str">
        <f t="shared" si="93"/>
        <v/>
      </c>
      <c r="DQ54" s="325" t="str">
        <f t="shared" si="94"/>
        <v/>
      </c>
      <c r="DR54" s="324" t="str">
        <f t="shared" si="95"/>
        <v/>
      </c>
      <c r="DS54" s="302" t="str">
        <f t="shared" si="96"/>
        <v/>
      </c>
      <c r="DT54" s="325" t="str">
        <f t="shared" si="97"/>
        <v/>
      </c>
      <c r="DU54" s="324" t="str">
        <f t="shared" si="98"/>
        <v/>
      </c>
      <c r="DV54" s="302" t="str">
        <f t="shared" si="99"/>
        <v/>
      </c>
      <c r="DW54" s="325" t="str">
        <f t="shared" si="100"/>
        <v/>
      </c>
      <c r="DX54" s="324" t="str">
        <f t="shared" si="101"/>
        <v/>
      </c>
      <c r="DY54" s="302" t="str">
        <f t="shared" si="102"/>
        <v/>
      </c>
      <c r="DZ54" s="325" t="str">
        <f t="shared" si="103"/>
        <v/>
      </c>
      <c r="EA54" s="324" t="str">
        <f t="shared" si="104"/>
        <v/>
      </c>
      <c r="EB54" s="302" t="str">
        <f t="shared" si="105"/>
        <v/>
      </c>
      <c r="EC54" s="325" t="str">
        <f t="shared" si="106"/>
        <v/>
      </c>
      <c r="ED54" s="324" t="str">
        <f t="shared" si="128"/>
        <v/>
      </c>
      <c r="EE54" s="313" t="str">
        <f t="shared" si="107"/>
        <v xml:space="preserve">      </v>
      </c>
      <c r="EF54" s="313" t="str">
        <f t="shared" si="108"/>
        <v xml:space="preserve">      </v>
      </c>
      <c r="EG54" s="313" t="str">
        <f t="shared" si="109"/>
        <v xml:space="preserve">      </v>
      </c>
      <c r="EH54" s="313" t="str">
        <f t="shared" si="110"/>
        <v xml:space="preserve">      </v>
      </c>
      <c r="EI54" s="313" t="str">
        <f t="shared" si="111"/>
        <v/>
      </c>
      <c r="EJ54" s="326" t="str">
        <f t="shared" si="112"/>
        <v/>
      </c>
      <c r="EK54" s="327" t="str">
        <f t="shared" si="113"/>
        <v/>
      </c>
      <c r="EL54" s="328" t="str">
        <f t="shared" si="114"/>
        <v/>
      </c>
      <c r="EM54" s="329" t="str">
        <f t="shared" si="115"/>
        <v/>
      </c>
      <c r="EN54" s="330" t="str">
        <f t="shared" si="129"/>
        <v/>
      </c>
      <c r="EO54" s="20" t="str">
        <f t="shared" si="116"/>
        <v/>
      </c>
      <c r="EP54" s="331"/>
    </row>
    <row r="55" spans="1:146" s="132" customFormat="1" ht="15.65" customHeight="1">
      <c r="A55" s="315">
        <v>50</v>
      </c>
      <c r="B55" s="316">
        <f>IF('Marks Entry'!B56="","",'Marks Entry'!B56)</f>
        <v>950</v>
      </c>
      <c r="C55" s="317" t="str">
        <f>IF('Marks Entry'!C56="","",'Marks Entry'!C56)</f>
        <v/>
      </c>
      <c r="D55" s="318" t="str">
        <f>IF('Marks Entry'!D56="","",'Marks Entry'!D56)</f>
        <v/>
      </c>
      <c r="E55" s="319" t="str">
        <f>IF('Marks Entry'!E56="","",'Marks Entry'!E56)</f>
        <v/>
      </c>
      <c r="F55" s="319" t="str">
        <f>IF('Marks Entry'!F56="","",'Marks Entry'!F56)</f>
        <v/>
      </c>
      <c r="G55" s="319" t="str">
        <f>IF('Marks Entry'!G56="","",'Marks Entry'!G56)</f>
        <v/>
      </c>
      <c r="H55" s="302" t="str">
        <f>IF('Marks Entry'!H56="","",'Marks Entry'!H56)</f>
        <v/>
      </c>
      <c r="I55" s="302" t="str">
        <f>IF('Marks Entry'!I56="","",'Marks Entry'!I56)</f>
        <v/>
      </c>
      <c r="J55" s="302" t="str">
        <f>IF('Marks Entry'!J56="","",'Marks Entry'!J56)</f>
        <v/>
      </c>
      <c r="K55" s="302" t="str">
        <f>IF('Marks Entry'!K56="","",'Marks Entry'!K56)</f>
        <v/>
      </c>
      <c r="L55" s="302" t="str">
        <f>IF('Marks Entry'!L56="","",'Marks Entry'!L56)</f>
        <v/>
      </c>
      <c r="M55" s="303" t="str">
        <f t="shared" si="29"/>
        <v/>
      </c>
      <c r="N55" s="320" t="str">
        <f t="shared" si="30"/>
        <v/>
      </c>
      <c r="O55" s="302" t="str">
        <f>IF('Marks Entry'!M56="","",'Marks Entry'!M56)</f>
        <v/>
      </c>
      <c r="P55" s="320" t="str">
        <f t="shared" si="31"/>
        <v/>
      </c>
      <c r="Q55" s="317" t="str">
        <f>IF('Marks Entry'!N56="","",'Marks Entry'!N56)</f>
        <v/>
      </c>
      <c r="R55" s="321" t="str">
        <f t="shared" si="32"/>
        <v/>
      </c>
      <c r="S55" s="307">
        <f t="shared" si="33"/>
        <v>0</v>
      </c>
      <c r="T55" s="307">
        <f t="shared" si="122"/>
        <v>0</v>
      </c>
      <c r="U55" s="308" t="str">
        <f t="shared" si="34"/>
        <v/>
      </c>
      <c r="V55" s="307" t="str">
        <f t="shared" si="35"/>
        <v/>
      </c>
      <c r="W55" s="307" t="str">
        <f t="shared" si="36"/>
        <v/>
      </c>
      <c r="X55" s="307" t="str">
        <f t="shared" si="37"/>
        <v/>
      </c>
      <c r="Y55" s="302" t="str">
        <f>IF('Marks Entry'!O56="","",'Marks Entry'!O56)</f>
        <v/>
      </c>
      <c r="Z55" s="302" t="str">
        <f>IF('Marks Entry'!P56="","",'Marks Entry'!P56)</f>
        <v/>
      </c>
      <c r="AA55" s="302" t="str">
        <f>IF('Marks Entry'!Q56="","",'Marks Entry'!Q56)</f>
        <v/>
      </c>
      <c r="AB55" s="303" t="str">
        <f t="shared" si="38"/>
        <v/>
      </c>
      <c r="AC55" s="320" t="str">
        <f t="shared" si="39"/>
        <v/>
      </c>
      <c r="AD55" s="302" t="str">
        <f>IF('Marks Entry'!R56="","",'Marks Entry'!R56)</f>
        <v/>
      </c>
      <c r="AE55" s="320" t="str">
        <f t="shared" si="40"/>
        <v/>
      </c>
      <c r="AF55" s="317" t="str">
        <f>IF('Marks Entry'!S56="","",'Marks Entry'!S56)</f>
        <v/>
      </c>
      <c r="AG55" s="321" t="str">
        <f t="shared" si="41"/>
        <v/>
      </c>
      <c r="AH55" s="307">
        <f t="shared" si="42"/>
        <v>0</v>
      </c>
      <c r="AI55" s="307">
        <f t="shared" si="123"/>
        <v>0</v>
      </c>
      <c r="AJ55" s="308" t="str">
        <f t="shared" si="43"/>
        <v/>
      </c>
      <c r="AK55" s="307" t="str">
        <f t="shared" si="44"/>
        <v/>
      </c>
      <c r="AL55" s="307" t="str">
        <f t="shared" si="45"/>
        <v/>
      </c>
      <c r="AM55" s="307" t="str">
        <f t="shared" si="46"/>
        <v/>
      </c>
      <c r="AN55" s="302" t="str">
        <f>IF('Marks Entry'!T56="","",'Marks Entry'!T56)</f>
        <v/>
      </c>
      <c r="AO55" s="302" t="str">
        <f>IF('Marks Entry'!U56="","",'Marks Entry'!U56)</f>
        <v/>
      </c>
      <c r="AP55" s="302" t="str">
        <f>IF('Marks Entry'!V56="","",'Marks Entry'!V56)</f>
        <v/>
      </c>
      <c r="AQ55" s="303" t="str">
        <f t="shared" si="47"/>
        <v/>
      </c>
      <c r="AR55" s="320" t="str">
        <f t="shared" si="48"/>
        <v/>
      </c>
      <c r="AS55" s="302" t="str">
        <f>IF('Marks Entry'!W56="","",'Marks Entry'!W56)</f>
        <v/>
      </c>
      <c r="AT55" s="320" t="str">
        <f t="shared" si="49"/>
        <v/>
      </c>
      <c r="AU55" s="317" t="str">
        <f>IF('Marks Entry'!X56="","",'Marks Entry'!X56)</f>
        <v/>
      </c>
      <c r="AV55" s="321" t="str">
        <f t="shared" si="50"/>
        <v/>
      </c>
      <c r="AW55" s="307">
        <f t="shared" si="51"/>
        <v>0</v>
      </c>
      <c r="AX55" s="307">
        <f t="shared" si="124"/>
        <v>0</v>
      </c>
      <c r="AY55" s="308" t="str">
        <f t="shared" si="52"/>
        <v/>
      </c>
      <c r="AZ55" s="307" t="str">
        <f t="shared" si="53"/>
        <v/>
      </c>
      <c r="BA55" s="307" t="str">
        <f t="shared" si="54"/>
        <v/>
      </c>
      <c r="BB55" s="307" t="str">
        <f t="shared" si="55"/>
        <v/>
      </c>
      <c r="BC55" s="302" t="str">
        <f>IF('Marks Entry'!Y56="","",'Marks Entry'!Y56)</f>
        <v/>
      </c>
      <c r="BD55" s="302" t="str">
        <f>IF('Marks Entry'!Z56="","",'Marks Entry'!Z56)</f>
        <v/>
      </c>
      <c r="BE55" s="302" t="str">
        <f>IF('Marks Entry'!AA56="","",'Marks Entry'!AA56)</f>
        <v/>
      </c>
      <c r="BF55" s="303" t="str">
        <f t="shared" si="56"/>
        <v/>
      </c>
      <c r="BG55" s="320" t="str">
        <f t="shared" si="57"/>
        <v/>
      </c>
      <c r="BH55" s="302" t="str">
        <f>IF('Marks Entry'!AB56="","",'Marks Entry'!AB56)</f>
        <v/>
      </c>
      <c r="BI55" s="320" t="str">
        <f t="shared" si="58"/>
        <v/>
      </c>
      <c r="BJ55" s="317" t="str">
        <f>IF('Marks Entry'!AC56="","",'Marks Entry'!AC56)</f>
        <v/>
      </c>
      <c r="BK55" s="321" t="str">
        <f t="shared" si="59"/>
        <v/>
      </c>
      <c r="BL55" s="307">
        <f t="shared" si="60"/>
        <v>0</v>
      </c>
      <c r="BM55" s="307">
        <f t="shared" si="125"/>
        <v>0</v>
      </c>
      <c r="BN55" s="308" t="str">
        <f t="shared" si="61"/>
        <v/>
      </c>
      <c r="BO55" s="307" t="str">
        <f t="shared" si="62"/>
        <v/>
      </c>
      <c r="BP55" s="307" t="str">
        <f t="shared" si="63"/>
        <v/>
      </c>
      <c r="BQ55" s="307" t="str">
        <f t="shared" si="64"/>
        <v/>
      </c>
      <c r="BR55" s="302" t="str">
        <f>IF('Marks Entry'!AD56="","",'Marks Entry'!AD56)</f>
        <v/>
      </c>
      <c r="BS55" s="302" t="str">
        <f>IF('Marks Entry'!AE56="","",'Marks Entry'!AE56)</f>
        <v/>
      </c>
      <c r="BT55" s="302" t="str">
        <f>IF('Marks Entry'!AF56="","",'Marks Entry'!AF56)</f>
        <v/>
      </c>
      <c r="BU55" s="303" t="str">
        <f t="shared" si="65"/>
        <v/>
      </c>
      <c r="BV55" s="320" t="str">
        <f t="shared" si="66"/>
        <v/>
      </c>
      <c r="BW55" s="302" t="str">
        <f>IF('Marks Entry'!AG56="","",'Marks Entry'!AG56)</f>
        <v/>
      </c>
      <c r="BX55" s="320" t="str">
        <f t="shared" si="67"/>
        <v/>
      </c>
      <c r="BY55" s="317" t="str">
        <f>IF('Marks Entry'!AH56="","",'Marks Entry'!AH56)</f>
        <v/>
      </c>
      <c r="BZ55" s="321" t="str">
        <f t="shared" si="68"/>
        <v/>
      </c>
      <c r="CA55" s="307">
        <f t="shared" si="69"/>
        <v>0</v>
      </c>
      <c r="CB55" s="307">
        <f t="shared" si="126"/>
        <v>0</v>
      </c>
      <c r="CC55" s="308" t="str">
        <f t="shared" si="70"/>
        <v/>
      </c>
      <c r="CD55" s="307" t="str">
        <f t="shared" si="71"/>
        <v/>
      </c>
      <c r="CE55" s="307" t="str">
        <f t="shared" si="72"/>
        <v/>
      </c>
      <c r="CF55" s="307" t="str">
        <f t="shared" si="73"/>
        <v/>
      </c>
      <c r="CG55" s="302" t="str">
        <f>IF('Marks Entry'!AI56="","",'Marks Entry'!AI56)</f>
        <v/>
      </c>
      <c r="CH55" s="302" t="str">
        <f>IF('Marks Entry'!AJ56="","",'Marks Entry'!AJ56)</f>
        <v/>
      </c>
      <c r="CI55" s="302" t="str">
        <f>IF('Marks Entry'!AK56="","",'Marks Entry'!AK56)</f>
        <v/>
      </c>
      <c r="CJ55" s="303" t="str">
        <f t="shared" si="74"/>
        <v/>
      </c>
      <c r="CK55" s="320" t="str">
        <f t="shared" si="75"/>
        <v/>
      </c>
      <c r="CL55" s="302" t="str">
        <f>IF('Marks Entry'!AL56="","",'Marks Entry'!AL56)</f>
        <v/>
      </c>
      <c r="CM55" s="320" t="str">
        <f t="shared" si="76"/>
        <v/>
      </c>
      <c r="CN55" s="317" t="str">
        <f>IF('Marks Entry'!AM56="","",'Marks Entry'!AM56)</f>
        <v/>
      </c>
      <c r="CO55" s="321" t="str">
        <f t="shared" si="77"/>
        <v/>
      </c>
      <c r="CP55" s="307">
        <f t="shared" si="78"/>
        <v>0</v>
      </c>
      <c r="CQ55" s="307">
        <f t="shared" si="127"/>
        <v>0</v>
      </c>
      <c r="CR55" s="308" t="str">
        <f t="shared" si="79"/>
        <v/>
      </c>
      <c r="CS55" s="307" t="str">
        <f t="shared" si="80"/>
        <v/>
      </c>
      <c r="CT55" s="307" t="str">
        <f t="shared" si="81"/>
        <v/>
      </c>
      <c r="CU55" s="307" t="str">
        <f t="shared" si="82"/>
        <v/>
      </c>
      <c r="CV55" s="307">
        <f t="shared" si="21"/>
        <v>0</v>
      </c>
      <c r="CW55" s="322" t="str">
        <f t="shared" si="83"/>
        <v/>
      </c>
      <c r="CX55" s="322" t="str">
        <f t="shared" si="84"/>
        <v/>
      </c>
      <c r="CY55" s="322" t="str">
        <f t="shared" si="85"/>
        <v/>
      </c>
      <c r="CZ55" s="322" t="str">
        <f t="shared" si="86"/>
        <v/>
      </c>
      <c r="DA55" s="322" t="str">
        <f t="shared" si="87"/>
        <v/>
      </c>
      <c r="DB55" s="322" t="str">
        <f t="shared" si="88"/>
        <v/>
      </c>
      <c r="DC55" s="310">
        <f t="shared" si="117"/>
        <v>0</v>
      </c>
      <c r="DD55" s="310">
        <f t="shared" si="118"/>
        <v>0</v>
      </c>
      <c r="DE55" s="310">
        <f t="shared" si="119"/>
        <v>0</v>
      </c>
      <c r="DF55" s="310">
        <f t="shared" si="120"/>
        <v>0</v>
      </c>
      <c r="DG55" s="310">
        <f t="shared" si="121"/>
        <v>0</v>
      </c>
      <c r="DH55" s="323" t="str">
        <f t="shared" si="89"/>
        <v/>
      </c>
      <c r="DI55" s="20" t="str">
        <f>IF('Marks Entry'!AN56="","",'Marks Entry'!AN56)</f>
        <v/>
      </c>
      <c r="DJ55" s="20" t="str">
        <f>IF('Marks Entry'!AO56="","",'Marks Entry'!AO56)</f>
        <v/>
      </c>
      <c r="DK55" s="20" t="str">
        <f>IF('Marks Entry'!AP56="","",'Marks Entry'!AP56)</f>
        <v/>
      </c>
      <c r="DL55" s="20" t="str">
        <f>IF('Marks Entry'!AQ56="","",'Marks Entry'!AQ56)</f>
        <v/>
      </c>
      <c r="DM55" s="302" t="str">
        <f t="shared" si="90"/>
        <v/>
      </c>
      <c r="DN55" s="302" t="str">
        <f t="shared" si="91"/>
        <v/>
      </c>
      <c r="DO55" s="324" t="str">
        <f t="shared" si="92"/>
        <v/>
      </c>
      <c r="DP55" s="302" t="str">
        <f t="shared" si="93"/>
        <v/>
      </c>
      <c r="DQ55" s="325" t="str">
        <f t="shared" si="94"/>
        <v/>
      </c>
      <c r="DR55" s="324" t="str">
        <f t="shared" si="95"/>
        <v/>
      </c>
      <c r="DS55" s="302" t="str">
        <f t="shared" si="96"/>
        <v/>
      </c>
      <c r="DT55" s="325" t="str">
        <f t="shared" si="97"/>
        <v/>
      </c>
      <c r="DU55" s="324" t="str">
        <f t="shared" si="98"/>
        <v/>
      </c>
      <c r="DV55" s="302" t="str">
        <f t="shared" si="99"/>
        <v/>
      </c>
      <c r="DW55" s="325" t="str">
        <f t="shared" si="100"/>
        <v/>
      </c>
      <c r="DX55" s="324" t="str">
        <f t="shared" si="101"/>
        <v/>
      </c>
      <c r="DY55" s="302" t="str">
        <f t="shared" si="102"/>
        <v/>
      </c>
      <c r="DZ55" s="325" t="str">
        <f t="shared" si="103"/>
        <v/>
      </c>
      <c r="EA55" s="324" t="str">
        <f t="shared" si="104"/>
        <v/>
      </c>
      <c r="EB55" s="302" t="str">
        <f t="shared" si="105"/>
        <v/>
      </c>
      <c r="EC55" s="325" t="str">
        <f t="shared" si="106"/>
        <v/>
      </c>
      <c r="ED55" s="324" t="str">
        <f t="shared" si="128"/>
        <v/>
      </c>
      <c r="EE55" s="313" t="str">
        <f t="shared" si="107"/>
        <v xml:space="preserve">      </v>
      </c>
      <c r="EF55" s="313" t="str">
        <f t="shared" si="108"/>
        <v xml:space="preserve">      </v>
      </c>
      <c r="EG55" s="313" t="str">
        <f t="shared" si="109"/>
        <v xml:space="preserve">      </v>
      </c>
      <c r="EH55" s="313" t="str">
        <f t="shared" si="110"/>
        <v xml:space="preserve">      </v>
      </c>
      <c r="EI55" s="313" t="str">
        <f t="shared" si="111"/>
        <v/>
      </c>
      <c r="EJ55" s="326" t="str">
        <f t="shared" si="112"/>
        <v/>
      </c>
      <c r="EK55" s="327" t="str">
        <f t="shared" si="113"/>
        <v/>
      </c>
      <c r="EL55" s="328" t="str">
        <f t="shared" si="114"/>
        <v/>
      </c>
      <c r="EM55" s="329" t="str">
        <f t="shared" si="115"/>
        <v/>
      </c>
      <c r="EN55" s="330" t="str">
        <f t="shared" si="129"/>
        <v/>
      </c>
      <c r="EO55" s="20" t="str">
        <f t="shared" si="116"/>
        <v/>
      </c>
      <c r="EP55" s="331"/>
    </row>
    <row r="56" spans="1:146" s="132" customFormat="1" ht="15.65" customHeight="1">
      <c r="A56" s="315">
        <v>51</v>
      </c>
      <c r="B56" s="316">
        <f>IF('Marks Entry'!B57="","",'Marks Entry'!B57)</f>
        <v>951</v>
      </c>
      <c r="C56" s="317" t="str">
        <f>IF('Marks Entry'!C57="","",'Marks Entry'!C57)</f>
        <v/>
      </c>
      <c r="D56" s="318" t="str">
        <f>IF('Marks Entry'!D57="","",'Marks Entry'!D57)</f>
        <v/>
      </c>
      <c r="E56" s="319" t="str">
        <f>IF('Marks Entry'!E57="","",'Marks Entry'!E57)</f>
        <v/>
      </c>
      <c r="F56" s="319" t="str">
        <f>IF('Marks Entry'!F57="","",'Marks Entry'!F57)</f>
        <v/>
      </c>
      <c r="G56" s="319" t="str">
        <f>IF('Marks Entry'!G57="","",'Marks Entry'!G57)</f>
        <v/>
      </c>
      <c r="H56" s="302" t="str">
        <f>IF('Marks Entry'!H57="","",'Marks Entry'!H57)</f>
        <v/>
      </c>
      <c r="I56" s="302" t="str">
        <f>IF('Marks Entry'!I57="","",'Marks Entry'!I57)</f>
        <v/>
      </c>
      <c r="J56" s="302" t="str">
        <f>IF('Marks Entry'!J57="","",'Marks Entry'!J57)</f>
        <v/>
      </c>
      <c r="K56" s="302" t="str">
        <f>IF('Marks Entry'!K57="","",'Marks Entry'!K57)</f>
        <v/>
      </c>
      <c r="L56" s="302" t="str">
        <f>IF('Marks Entry'!L57="","",'Marks Entry'!L57)</f>
        <v/>
      </c>
      <c r="M56" s="303" t="str">
        <f t="shared" si="29"/>
        <v/>
      </c>
      <c r="N56" s="320" t="str">
        <f t="shared" si="30"/>
        <v/>
      </c>
      <c r="O56" s="302" t="str">
        <f>IF('Marks Entry'!M57="","",'Marks Entry'!M57)</f>
        <v/>
      </c>
      <c r="P56" s="320" t="str">
        <f t="shared" si="31"/>
        <v/>
      </c>
      <c r="Q56" s="317" t="str">
        <f>IF('Marks Entry'!N57="","",'Marks Entry'!N57)</f>
        <v/>
      </c>
      <c r="R56" s="321" t="str">
        <f t="shared" si="32"/>
        <v/>
      </c>
      <c r="S56" s="307">
        <f t="shared" si="33"/>
        <v>0</v>
      </c>
      <c r="T56" s="307">
        <f t="shared" si="122"/>
        <v>0</v>
      </c>
      <c r="U56" s="308" t="str">
        <f t="shared" si="34"/>
        <v/>
      </c>
      <c r="V56" s="307" t="str">
        <f t="shared" si="35"/>
        <v/>
      </c>
      <c r="W56" s="307" t="str">
        <f t="shared" si="36"/>
        <v/>
      </c>
      <c r="X56" s="307" t="str">
        <f t="shared" si="37"/>
        <v/>
      </c>
      <c r="Y56" s="302" t="str">
        <f>IF('Marks Entry'!O57="","",'Marks Entry'!O57)</f>
        <v/>
      </c>
      <c r="Z56" s="302" t="str">
        <f>IF('Marks Entry'!P57="","",'Marks Entry'!P57)</f>
        <v/>
      </c>
      <c r="AA56" s="302" t="str">
        <f>IF('Marks Entry'!Q57="","",'Marks Entry'!Q57)</f>
        <v/>
      </c>
      <c r="AB56" s="303" t="str">
        <f t="shared" si="38"/>
        <v/>
      </c>
      <c r="AC56" s="320" t="str">
        <f t="shared" si="39"/>
        <v/>
      </c>
      <c r="AD56" s="302" t="str">
        <f>IF('Marks Entry'!R57="","",'Marks Entry'!R57)</f>
        <v/>
      </c>
      <c r="AE56" s="320" t="str">
        <f t="shared" si="40"/>
        <v/>
      </c>
      <c r="AF56" s="317" t="str">
        <f>IF('Marks Entry'!S57="","",'Marks Entry'!S57)</f>
        <v/>
      </c>
      <c r="AG56" s="321" t="str">
        <f t="shared" si="41"/>
        <v/>
      </c>
      <c r="AH56" s="307">
        <f t="shared" si="42"/>
        <v>0</v>
      </c>
      <c r="AI56" s="307">
        <f t="shared" si="123"/>
        <v>0</v>
      </c>
      <c r="AJ56" s="308" t="str">
        <f t="shared" si="43"/>
        <v/>
      </c>
      <c r="AK56" s="307" t="str">
        <f t="shared" si="44"/>
        <v/>
      </c>
      <c r="AL56" s="307" t="str">
        <f t="shared" si="45"/>
        <v/>
      </c>
      <c r="AM56" s="307" t="str">
        <f t="shared" si="46"/>
        <v/>
      </c>
      <c r="AN56" s="302" t="str">
        <f>IF('Marks Entry'!T57="","",'Marks Entry'!T57)</f>
        <v/>
      </c>
      <c r="AO56" s="302" t="str">
        <f>IF('Marks Entry'!U57="","",'Marks Entry'!U57)</f>
        <v/>
      </c>
      <c r="AP56" s="302" t="str">
        <f>IF('Marks Entry'!V57="","",'Marks Entry'!V57)</f>
        <v/>
      </c>
      <c r="AQ56" s="303" t="str">
        <f t="shared" si="47"/>
        <v/>
      </c>
      <c r="AR56" s="320" t="str">
        <f t="shared" si="48"/>
        <v/>
      </c>
      <c r="AS56" s="302" t="str">
        <f>IF('Marks Entry'!W57="","",'Marks Entry'!W57)</f>
        <v/>
      </c>
      <c r="AT56" s="320" t="str">
        <f t="shared" si="49"/>
        <v/>
      </c>
      <c r="AU56" s="317" t="str">
        <f>IF('Marks Entry'!X57="","",'Marks Entry'!X57)</f>
        <v/>
      </c>
      <c r="AV56" s="321" t="str">
        <f t="shared" si="50"/>
        <v/>
      </c>
      <c r="AW56" s="307">
        <f t="shared" si="51"/>
        <v>0</v>
      </c>
      <c r="AX56" s="307">
        <f t="shared" si="124"/>
        <v>0</v>
      </c>
      <c r="AY56" s="308" t="str">
        <f t="shared" si="52"/>
        <v/>
      </c>
      <c r="AZ56" s="307" t="str">
        <f t="shared" si="53"/>
        <v/>
      </c>
      <c r="BA56" s="307" t="str">
        <f t="shared" si="54"/>
        <v/>
      </c>
      <c r="BB56" s="307" t="str">
        <f t="shared" si="55"/>
        <v/>
      </c>
      <c r="BC56" s="302" t="str">
        <f>IF('Marks Entry'!Y57="","",'Marks Entry'!Y57)</f>
        <v/>
      </c>
      <c r="BD56" s="302" t="str">
        <f>IF('Marks Entry'!Z57="","",'Marks Entry'!Z57)</f>
        <v/>
      </c>
      <c r="BE56" s="302" t="str">
        <f>IF('Marks Entry'!AA57="","",'Marks Entry'!AA57)</f>
        <v/>
      </c>
      <c r="BF56" s="303" t="str">
        <f t="shared" si="56"/>
        <v/>
      </c>
      <c r="BG56" s="320" t="str">
        <f t="shared" si="57"/>
        <v/>
      </c>
      <c r="BH56" s="302" t="str">
        <f>IF('Marks Entry'!AB57="","",'Marks Entry'!AB57)</f>
        <v/>
      </c>
      <c r="BI56" s="320" t="str">
        <f t="shared" si="58"/>
        <v/>
      </c>
      <c r="BJ56" s="317" t="str">
        <f>IF('Marks Entry'!AC57="","",'Marks Entry'!AC57)</f>
        <v/>
      </c>
      <c r="BK56" s="321" t="str">
        <f t="shared" si="59"/>
        <v/>
      </c>
      <c r="BL56" s="307">
        <f t="shared" si="60"/>
        <v>0</v>
      </c>
      <c r="BM56" s="307">
        <f t="shared" si="125"/>
        <v>0</v>
      </c>
      <c r="BN56" s="308" t="str">
        <f t="shared" si="61"/>
        <v/>
      </c>
      <c r="BO56" s="307" t="str">
        <f t="shared" si="62"/>
        <v/>
      </c>
      <c r="BP56" s="307" t="str">
        <f t="shared" si="63"/>
        <v/>
      </c>
      <c r="BQ56" s="307" t="str">
        <f t="shared" si="64"/>
        <v/>
      </c>
      <c r="BR56" s="302" t="str">
        <f>IF('Marks Entry'!AD57="","",'Marks Entry'!AD57)</f>
        <v/>
      </c>
      <c r="BS56" s="302" t="str">
        <f>IF('Marks Entry'!AE57="","",'Marks Entry'!AE57)</f>
        <v/>
      </c>
      <c r="BT56" s="302" t="str">
        <f>IF('Marks Entry'!AF57="","",'Marks Entry'!AF57)</f>
        <v/>
      </c>
      <c r="BU56" s="303" t="str">
        <f t="shared" si="65"/>
        <v/>
      </c>
      <c r="BV56" s="320" t="str">
        <f t="shared" si="66"/>
        <v/>
      </c>
      <c r="BW56" s="302" t="str">
        <f>IF('Marks Entry'!AG57="","",'Marks Entry'!AG57)</f>
        <v/>
      </c>
      <c r="BX56" s="320" t="str">
        <f t="shared" si="67"/>
        <v/>
      </c>
      <c r="BY56" s="317" t="str">
        <f>IF('Marks Entry'!AH57="","",'Marks Entry'!AH57)</f>
        <v/>
      </c>
      <c r="BZ56" s="321" t="str">
        <f t="shared" si="68"/>
        <v/>
      </c>
      <c r="CA56" s="307">
        <f t="shared" si="69"/>
        <v>0</v>
      </c>
      <c r="CB56" s="307">
        <f t="shared" si="126"/>
        <v>0</v>
      </c>
      <c r="CC56" s="308" t="str">
        <f t="shared" si="70"/>
        <v/>
      </c>
      <c r="CD56" s="307" t="str">
        <f t="shared" si="71"/>
        <v/>
      </c>
      <c r="CE56" s="307" t="str">
        <f t="shared" si="72"/>
        <v/>
      </c>
      <c r="CF56" s="307" t="str">
        <f t="shared" si="73"/>
        <v/>
      </c>
      <c r="CG56" s="302" t="str">
        <f>IF('Marks Entry'!AI57="","",'Marks Entry'!AI57)</f>
        <v/>
      </c>
      <c r="CH56" s="302" t="str">
        <f>IF('Marks Entry'!AJ57="","",'Marks Entry'!AJ57)</f>
        <v/>
      </c>
      <c r="CI56" s="302" t="str">
        <f>IF('Marks Entry'!AK57="","",'Marks Entry'!AK57)</f>
        <v/>
      </c>
      <c r="CJ56" s="303" t="str">
        <f t="shared" si="74"/>
        <v/>
      </c>
      <c r="CK56" s="320" t="str">
        <f t="shared" si="75"/>
        <v/>
      </c>
      <c r="CL56" s="302" t="str">
        <f>IF('Marks Entry'!AL57="","",'Marks Entry'!AL57)</f>
        <v/>
      </c>
      <c r="CM56" s="320" t="str">
        <f t="shared" si="76"/>
        <v/>
      </c>
      <c r="CN56" s="317" t="str">
        <f>IF('Marks Entry'!AM57="","",'Marks Entry'!AM57)</f>
        <v/>
      </c>
      <c r="CO56" s="321" t="str">
        <f t="shared" si="77"/>
        <v/>
      </c>
      <c r="CP56" s="307">
        <f t="shared" si="78"/>
        <v>0</v>
      </c>
      <c r="CQ56" s="307">
        <f t="shared" si="127"/>
        <v>0</v>
      </c>
      <c r="CR56" s="308" t="str">
        <f t="shared" si="79"/>
        <v/>
      </c>
      <c r="CS56" s="307" t="str">
        <f t="shared" si="80"/>
        <v/>
      </c>
      <c r="CT56" s="307" t="str">
        <f t="shared" si="81"/>
        <v/>
      </c>
      <c r="CU56" s="307" t="str">
        <f t="shared" si="82"/>
        <v/>
      </c>
      <c r="CV56" s="307">
        <f t="shared" si="21"/>
        <v>0</v>
      </c>
      <c r="CW56" s="322" t="str">
        <f t="shared" si="83"/>
        <v/>
      </c>
      <c r="CX56" s="322" t="str">
        <f t="shared" si="84"/>
        <v/>
      </c>
      <c r="CY56" s="322" t="str">
        <f t="shared" si="85"/>
        <v/>
      </c>
      <c r="CZ56" s="322" t="str">
        <f t="shared" si="86"/>
        <v/>
      </c>
      <c r="DA56" s="322" t="str">
        <f t="shared" si="87"/>
        <v/>
      </c>
      <c r="DB56" s="322" t="str">
        <f t="shared" si="88"/>
        <v/>
      </c>
      <c r="DC56" s="310">
        <f t="shared" si="117"/>
        <v>0</v>
      </c>
      <c r="DD56" s="310">
        <f t="shared" si="118"/>
        <v>0</v>
      </c>
      <c r="DE56" s="310">
        <f t="shared" si="119"/>
        <v>0</v>
      </c>
      <c r="DF56" s="310">
        <f t="shared" si="120"/>
        <v>0</v>
      </c>
      <c r="DG56" s="310">
        <f t="shared" si="121"/>
        <v>0</v>
      </c>
      <c r="DH56" s="323" t="str">
        <f t="shared" si="89"/>
        <v/>
      </c>
      <c r="DI56" s="20" t="str">
        <f>IF('Marks Entry'!AN57="","",'Marks Entry'!AN57)</f>
        <v/>
      </c>
      <c r="DJ56" s="20" t="str">
        <f>IF('Marks Entry'!AO57="","",'Marks Entry'!AO57)</f>
        <v/>
      </c>
      <c r="DK56" s="20" t="str">
        <f>IF('Marks Entry'!AP57="","",'Marks Entry'!AP57)</f>
        <v/>
      </c>
      <c r="DL56" s="20" t="str">
        <f>IF('Marks Entry'!AQ57="","",'Marks Entry'!AQ57)</f>
        <v/>
      </c>
      <c r="DM56" s="302" t="str">
        <f t="shared" si="90"/>
        <v/>
      </c>
      <c r="DN56" s="302" t="str">
        <f t="shared" si="91"/>
        <v/>
      </c>
      <c r="DO56" s="324" t="str">
        <f t="shared" si="92"/>
        <v/>
      </c>
      <c r="DP56" s="302" t="str">
        <f t="shared" si="93"/>
        <v/>
      </c>
      <c r="DQ56" s="325" t="str">
        <f t="shared" si="94"/>
        <v/>
      </c>
      <c r="DR56" s="324" t="str">
        <f t="shared" si="95"/>
        <v/>
      </c>
      <c r="DS56" s="302" t="str">
        <f t="shared" si="96"/>
        <v/>
      </c>
      <c r="DT56" s="325" t="str">
        <f t="shared" si="97"/>
        <v/>
      </c>
      <c r="DU56" s="324" t="str">
        <f t="shared" si="98"/>
        <v/>
      </c>
      <c r="DV56" s="302" t="str">
        <f t="shared" si="99"/>
        <v/>
      </c>
      <c r="DW56" s="325" t="str">
        <f t="shared" si="100"/>
        <v/>
      </c>
      <c r="DX56" s="324" t="str">
        <f t="shared" si="101"/>
        <v/>
      </c>
      <c r="DY56" s="302" t="str">
        <f t="shared" si="102"/>
        <v/>
      </c>
      <c r="DZ56" s="325" t="str">
        <f t="shared" si="103"/>
        <v/>
      </c>
      <c r="EA56" s="324" t="str">
        <f t="shared" si="104"/>
        <v/>
      </c>
      <c r="EB56" s="302" t="str">
        <f t="shared" si="105"/>
        <v/>
      </c>
      <c r="EC56" s="325" t="str">
        <f t="shared" si="106"/>
        <v/>
      </c>
      <c r="ED56" s="324" t="str">
        <f t="shared" si="128"/>
        <v/>
      </c>
      <c r="EE56" s="313" t="str">
        <f t="shared" si="107"/>
        <v xml:space="preserve">      </v>
      </c>
      <c r="EF56" s="313" t="str">
        <f t="shared" si="108"/>
        <v xml:space="preserve">      </v>
      </c>
      <c r="EG56" s="313" t="str">
        <f t="shared" si="109"/>
        <v xml:space="preserve">      </v>
      </c>
      <c r="EH56" s="313" t="str">
        <f t="shared" si="110"/>
        <v xml:space="preserve">      </v>
      </c>
      <c r="EI56" s="313" t="str">
        <f t="shared" si="111"/>
        <v/>
      </c>
      <c r="EJ56" s="326" t="str">
        <f t="shared" si="112"/>
        <v/>
      </c>
      <c r="EK56" s="327" t="str">
        <f t="shared" si="113"/>
        <v/>
      </c>
      <c r="EL56" s="328" t="str">
        <f t="shared" si="114"/>
        <v/>
      </c>
      <c r="EM56" s="329" t="str">
        <f t="shared" si="115"/>
        <v/>
      </c>
      <c r="EN56" s="330" t="str">
        <f t="shared" si="129"/>
        <v/>
      </c>
      <c r="EO56" s="20" t="str">
        <f t="shared" si="116"/>
        <v/>
      </c>
    </row>
    <row r="57" spans="1:146" s="132" customFormat="1" ht="15.65" customHeight="1">
      <c r="A57" s="315">
        <v>52</v>
      </c>
      <c r="B57" s="316">
        <f>IF('Marks Entry'!B58="","",'Marks Entry'!B58)</f>
        <v>952</v>
      </c>
      <c r="C57" s="317" t="str">
        <f>IF('Marks Entry'!C58="","",'Marks Entry'!C58)</f>
        <v/>
      </c>
      <c r="D57" s="318" t="str">
        <f>IF('Marks Entry'!D58="","",'Marks Entry'!D58)</f>
        <v/>
      </c>
      <c r="E57" s="319" t="str">
        <f>IF('Marks Entry'!E58="","",'Marks Entry'!E58)</f>
        <v/>
      </c>
      <c r="F57" s="319" t="str">
        <f>IF('Marks Entry'!F58="","",'Marks Entry'!F58)</f>
        <v/>
      </c>
      <c r="G57" s="319" t="str">
        <f>IF('Marks Entry'!G58="","",'Marks Entry'!G58)</f>
        <v/>
      </c>
      <c r="H57" s="302" t="str">
        <f>IF('Marks Entry'!H58="","",'Marks Entry'!H58)</f>
        <v/>
      </c>
      <c r="I57" s="302" t="str">
        <f>IF('Marks Entry'!I58="","",'Marks Entry'!I58)</f>
        <v/>
      </c>
      <c r="J57" s="302" t="str">
        <f>IF('Marks Entry'!J58="","",'Marks Entry'!J58)</f>
        <v/>
      </c>
      <c r="K57" s="302" t="str">
        <f>IF('Marks Entry'!K58="","",'Marks Entry'!K58)</f>
        <v/>
      </c>
      <c r="L57" s="302" t="str">
        <f>IF('Marks Entry'!L58="","",'Marks Entry'!L58)</f>
        <v/>
      </c>
      <c r="M57" s="303" t="str">
        <f t="shared" si="29"/>
        <v/>
      </c>
      <c r="N57" s="320" t="str">
        <f t="shared" si="30"/>
        <v/>
      </c>
      <c r="O57" s="302" t="str">
        <f>IF('Marks Entry'!M58="","",'Marks Entry'!M58)</f>
        <v/>
      </c>
      <c r="P57" s="320" t="str">
        <f t="shared" si="31"/>
        <v/>
      </c>
      <c r="Q57" s="317" t="str">
        <f>IF('Marks Entry'!N58="","",'Marks Entry'!N58)</f>
        <v/>
      </c>
      <c r="R57" s="321" t="str">
        <f t="shared" si="32"/>
        <v/>
      </c>
      <c r="S57" s="307">
        <f t="shared" si="33"/>
        <v>0</v>
      </c>
      <c r="T57" s="307">
        <f t="shared" si="122"/>
        <v>0</v>
      </c>
      <c r="U57" s="308" t="str">
        <f t="shared" si="34"/>
        <v/>
      </c>
      <c r="V57" s="307" t="str">
        <f t="shared" si="35"/>
        <v/>
      </c>
      <c r="W57" s="307" t="str">
        <f t="shared" si="36"/>
        <v/>
      </c>
      <c r="X57" s="307" t="str">
        <f t="shared" si="37"/>
        <v/>
      </c>
      <c r="Y57" s="302" t="str">
        <f>IF('Marks Entry'!O58="","",'Marks Entry'!O58)</f>
        <v/>
      </c>
      <c r="Z57" s="302" t="str">
        <f>IF('Marks Entry'!P58="","",'Marks Entry'!P58)</f>
        <v/>
      </c>
      <c r="AA57" s="302" t="str">
        <f>IF('Marks Entry'!Q58="","",'Marks Entry'!Q58)</f>
        <v/>
      </c>
      <c r="AB57" s="303" t="str">
        <f t="shared" si="38"/>
        <v/>
      </c>
      <c r="AC57" s="320" t="str">
        <f t="shared" si="39"/>
        <v/>
      </c>
      <c r="AD57" s="302" t="str">
        <f>IF('Marks Entry'!R58="","",'Marks Entry'!R58)</f>
        <v/>
      </c>
      <c r="AE57" s="320" t="str">
        <f t="shared" si="40"/>
        <v/>
      </c>
      <c r="AF57" s="317" t="str">
        <f>IF('Marks Entry'!S58="","",'Marks Entry'!S58)</f>
        <v/>
      </c>
      <c r="AG57" s="321" t="str">
        <f t="shared" si="41"/>
        <v/>
      </c>
      <c r="AH57" s="307">
        <f t="shared" si="42"/>
        <v>0</v>
      </c>
      <c r="AI57" s="307">
        <f t="shared" si="123"/>
        <v>0</v>
      </c>
      <c r="AJ57" s="308" t="str">
        <f t="shared" si="43"/>
        <v/>
      </c>
      <c r="AK57" s="307" t="str">
        <f t="shared" si="44"/>
        <v/>
      </c>
      <c r="AL57" s="307" t="str">
        <f t="shared" si="45"/>
        <v/>
      </c>
      <c r="AM57" s="307" t="str">
        <f t="shared" si="46"/>
        <v/>
      </c>
      <c r="AN57" s="302" t="str">
        <f>IF('Marks Entry'!T58="","",'Marks Entry'!T58)</f>
        <v/>
      </c>
      <c r="AO57" s="302" t="str">
        <f>IF('Marks Entry'!U58="","",'Marks Entry'!U58)</f>
        <v/>
      </c>
      <c r="AP57" s="302" t="str">
        <f>IF('Marks Entry'!V58="","",'Marks Entry'!V58)</f>
        <v/>
      </c>
      <c r="AQ57" s="303" t="str">
        <f t="shared" si="47"/>
        <v/>
      </c>
      <c r="AR57" s="320" t="str">
        <f t="shared" si="48"/>
        <v/>
      </c>
      <c r="AS57" s="302" t="str">
        <f>IF('Marks Entry'!W58="","",'Marks Entry'!W58)</f>
        <v/>
      </c>
      <c r="AT57" s="320" t="str">
        <f t="shared" si="49"/>
        <v/>
      </c>
      <c r="AU57" s="317" t="str">
        <f>IF('Marks Entry'!X58="","",'Marks Entry'!X58)</f>
        <v/>
      </c>
      <c r="AV57" s="321" t="str">
        <f t="shared" si="50"/>
        <v/>
      </c>
      <c r="AW57" s="307">
        <f t="shared" si="51"/>
        <v>0</v>
      </c>
      <c r="AX57" s="307">
        <f t="shared" si="124"/>
        <v>0</v>
      </c>
      <c r="AY57" s="308" t="str">
        <f t="shared" si="52"/>
        <v/>
      </c>
      <c r="AZ57" s="307" t="str">
        <f t="shared" si="53"/>
        <v/>
      </c>
      <c r="BA57" s="307" t="str">
        <f t="shared" si="54"/>
        <v/>
      </c>
      <c r="BB57" s="307" t="str">
        <f t="shared" si="55"/>
        <v/>
      </c>
      <c r="BC57" s="302" t="str">
        <f>IF('Marks Entry'!Y58="","",'Marks Entry'!Y58)</f>
        <v/>
      </c>
      <c r="BD57" s="302" t="str">
        <f>IF('Marks Entry'!Z58="","",'Marks Entry'!Z58)</f>
        <v/>
      </c>
      <c r="BE57" s="302" t="str">
        <f>IF('Marks Entry'!AA58="","",'Marks Entry'!AA58)</f>
        <v/>
      </c>
      <c r="BF57" s="303" t="str">
        <f t="shared" si="56"/>
        <v/>
      </c>
      <c r="BG57" s="320" t="str">
        <f t="shared" si="57"/>
        <v/>
      </c>
      <c r="BH57" s="302" t="str">
        <f>IF('Marks Entry'!AB58="","",'Marks Entry'!AB58)</f>
        <v/>
      </c>
      <c r="BI57" s="320" t="str">
        <f t="shared" si="58"/>
        <v/>
      </c>
      <c r="BJ57" s="317" t="str">
        <f>IF('Marks Entry'!AC58="","",'Marks Entry'!AC58)</f>
        <v/>
      </c>
      <c r="BK57" s="321" t="str">
        <f t="shared" si="59"/>
        <v/>
      </c>
      <c r="BL57" s="307">
        <f t="shared" si="60"/>
        <v>0</v>
      </c>
      <c r="BM57" s="307">
        <f t="shared" si="125"/>
        <v>0</v>
      </c>
      <c r="BN57" s="308" t="str">
        <f t="shared" si="61"/>
        <v/>
      </c>
      <c r="BO57" s="307" t="str">
        <f t="shared" si="62"/>
        <v/>
      </c>
      <c r="BP57" s="307" t="str">
        <f t="shared" si="63"/>
        <v/>
      </c>
      <c r="BQ57" s="307" t="str">
        <f t="shared" si="64"/>
        <v/>
      </c>
      <c r="BR57" s="302" t="str">
        <f>IF('Marks Entry'!AD58="","",'Marks Entry'!AD58)</f>
        <v/>
      </c>
      <c r="BS57" s="302" t="str">
        <f>IF('Marks Entry'!AE58="","",'Marks Entry'!AE58)</f>
        <v/>
      </c>
      <c r="BT57" s="302" t="str">
        <f>IF('Marks Entry'!AF58="","",'Marks Entry'!AF58)</f>
        <v/>
      </c>
      <c r="BU57" s="303" t="str">
        <f t="shared" si="65"/>
        <v/>
      </c>
      <c r="BV57" s="320" t="str">
        <f t="shared" si="66"/>
        <v/>
      </c>
      <c r="BW57" s="302" t="str">
        <f>IF('Marks Entry'!AG58="","",'Marks Entry'!AG58)</f>
        <v/>
      </c>
      <c r="BX57" s="320" t="str">
        <f t="shared" si="67"/>
        <v/>
      </c>
      <c r="BY57" s="317" t="str">
        <f>IF('Marks Entry'!AH58="","",'Marks Entry'!AH58)</f>
        <v/>
      </c>
      <c r="BZ57" s="321" t="str">
        <f t="shared" si="68"/>
        <v/>
      </c>
      <c r="CA57" s="307">
        <f t="shared" si="69"/>
        <v>0</v>
      </c>
      <c r="CB57" s="307">
        <f t="shared" si="126"/>
        <v>0</v>
      </c>
      <c r="CC57" s="308" t="str">
        <f t="shared" si="70"/>
        <v/>
      </c>
      <c r="CD57" s="307" t="str">
        <f t="shared" si="71"/>
        <v/>
      </c>
      <c r="CE57" s="307" t="str">
        <f t="shared" si="72"/>
        <v/>
      </c>
      <c r="CF57" s="307" t="str">
        <f t="shared" si="73"/>
        <v/>
      </c>
      <c r="CG57" s="302" t="str">
        <f>IF('Marks Entry'!AI58="","",'Marks Entry'!AI58)</f>
        <v/>
      </c>
      <c r="CH57" s="302" t="str">
        <f>IF('Marks Entry'!AJ58="","",'Marks Entry'!AJ58)</f>
        <v/>
      </c>
      <c r="CI57" s="302" t="str">
        <f>IF('Marks Entry'!AK58="","",'Marks Entry'!AK58)</f>
        <v/>
      </c>
      <c r="CJ57" s="303" t="str">
        <f t="shared" si="74"/>
        <v/>
      </c>
      <c r="CK57" s="320" t="str">
        <f t="shared" si="75"/>
        <v/>
      </c>
      <c r="CL57" s="302" t="str">
        <f>IF('Marks Entry'!AL58="","",'Marks Entry'!AL58)</f>
        <v/>
      </c>
      <c r="CM57" s="320" t="str">
        <f t="shared" si="76"/>
        <v/>
      </c>
      <c r="CN57" s="317" t="str">
        <f>IF('Marks Entry'!AM58="","",'Marks Entry'!AM58)</f>
        <v/>
      </c>
      <c r="CO57" s="321" t="str">
        <f t="shared" si="77"/>
        <v/>
      </c>
      <c r="CP57" s="307">
        <f t="shared" si="78"/>
        <v>0</v>
      </c>
      <c r="CQ57" s="307">
        <f t="shared" si="127"/>
        <v>0</v>
      </c>
      <c r="CR57" s="308" t="str">
        <f t="shared" si="79"/>
        <v/>
      </c>
      <c r="CS57" s="307" t="str">
        <f t="shared" si="80"/>
        <v/>
      </c>
      <c r="CT57" s="307" t="str">
        <f t="shared" si="81"/>
        <v/>
      </c>
      <c r="CU57" s="307" t="str">
        <f t="shared" si="82"/>
        <v/>
      </c>
      <c r="CV57" s="307">
        <f t="shared" si="21"/>
        <v>0</v>
      </c>
      <c r="CW57" s="322" t="str">
        <f t="shared" si="83"/>
        <v/>
      </c>
      <c r="CX57" s="322" t="str">
        <f t="shared" si="84"/>
        <v/>
      </c>
      <c r="CY57" s="322" t="str">
        <f t="shared" si="85"/>
        <v/>
      </c>
      <c r="CZ57" s="322" t="str">
        <f t="shared" si="86"/>
        <v/>
      </c>
      <c r="DA57" s="322" t="str">
        <f t="shared" si="87"/>
        <v/>
      </c>
      <c r="DB57" s="322" t="str">
        <f t="shared" si="88"/>
        <v/>
      </c>
      <c r="DC57" s="310">
        <f t="shared" si="117"/>
        <v>0</v>
      </c>
      <c r="DD57" s="310">
        <f t="shared" si="118"/>
        <v>0</v>
      </c>
      <c r="DE57" s="310">
        <f t="shared" si="119"/>
        <v>0</v>
      </c>
      <c r="DF57" s="310">
        <f t="shared" si="120"/>
        <v>0</v>
      </c>
      <c r="DG57" s="310">
        <f t="shared" si="121"/>
        <v>0</v>
      </c>
      <c r="DH57" s="323" t="str">
        <f t="shared" si="89"/>
        <v/>
      </c>
      <c r="DI57" s="20" t="str">
        <f>IF('Marks Entry'!AN58="","",'Marks Entry'!AN58)</f>
        <v/>
      </c>
      <c r="DJ57" s="20" t="str">
        <f>IF('Marks Entry'!AO58="","",'Marks Entry'!AO58)</f>
        <v/>
      </c>
      <c r="DK57" s="20" t="str">
        <f>IF('Marks Entry'!AP58="","",'Marks Entry'!AP58)</f>
        <v/>
      </c>
      <c r="DL57" s="20" t="str">
        <f>IF('Marks Entry'!AQ58="","",'Marks Entry'!AQ58)</f>
        <v/>
      </c>
      <c r="DM57" s="302" t="str">
        <f t="shared" si="90"/>
        <v/>
      </c>
      <c r="DN57" s="302" t="str">
        <f t="shared" si="91"/>
        <v/>
      </c>
      <c r="DO57" s="324" t="str">
        <f t="shared" si="92"/>
        <v/>
      </c>
      <c r="DP57" s="302" t="str">
        <f t="shared" si="93"/>
        <v/>
      </c>
      <c r="DQ57" s="325" t="str">
        <f t="shared" si="94"/>
        <v/>
      </c>
      <c r="DR57" s="324" t="str">
        <f t="shared" si="95"/>
        <v/>
      </c>
      <c r="DS57" s="302" t="str">
        <f t="shared" si="96"/>
        <v/>
      </c>
      <c r="DT57" s="325" t="str">
        <f t="shared" si="97"/>
        <v/>
      </c>
      <c r="DU57" s="324" t="str">
        <f t="shared" si="98"/>
        <v/>
      </c>
      <c r="DV57" s="302" t="str">
        <f t="shared" si="99"/>
        <v/>
      </c>
      <c r="DW57" s="325" t="str">
        <f t="shared" si="100"/>
        <v/>
      </c>
      <c r="DX57" s="324" t="str">
        <f t="shared" si="101"/>
        <v/>
      </c>
      <c r="DY57" s="302" t="str">
        <f t="shared" si="102"/>
        <v/>
      </c>
      <c r="DZ57" s="325" t="str">
        <f t="shared" si="103"/>
        <v/>
      </c>
      <c r="EA57" s="324" t="str">
        <f t="shared" si="104"/>
        <v/>
      </c>
      <c r="EB57" s="302" t="str">
        <f t="shared" si="105"/>
        <v/>
      </c>
      <c r="EC57" s="325" t="str">
        <f t="shared" si="106"/>
        <v/>
      </c>
      <c r="ED57" s="324" t="str">
        <f t="shared" si="128"/>
        <v/>
      </c>
      <c r="EE57" s="313" t="str">
        <f t="shared" si="107"/>
        <v xml:space="preserve">      </v>
      </c>
      <c r="EF57" s="313" t="str">
        <f t="shared" si="108"/>
        <v xml:space="preserve">      </v>
      </c>
      <c r="EG57" s="313" t="str">
        <f t="shared" si="109"/>
        <v xml:space="preserve">      </v>
      </c>
      <c r="EH57" s="313" t="str">
        <f t="shared" si="110"/>
        <v xml:space="preserve">      </v>
      </c>
      <c r="EI57" s="313" t="str">
        <f t="shared" si="111"/>
        <v/>
      </c>
      <c r="EJ57" s="326" t="str">
        <f t="shared" si="112"/>
        <v/>
      </c>
      <c r="EK57" s="327" t="str">
        <f t="shared" si="113"/>
        <v/>
      </c>
      <c r="EL57" s="328" t="str">
        <f t="shared" si="114"/>
        <v/>
      </c>
      <c r="EM57" s="329" t="str">
        <f t="shared" si="115"/>
        <v/>
      </c>
      <c r="EN57" s="330" t="str">
        <f t="shared" si="129"/>
        <v/>
      </c>
      <c r="EO57" s="20" t="str">
        <f t="shared" si="116"/>
        <v/>
      </c>
    </row>
    <row r="58" spans="1:146" s="132" customFormat="1" ht="15.65" customHeight="1">
      <c r="A58" s="315">
        <v>53</v>
      </c>
      <c r="B58" s="316">
        <f>IF('Marks Entry'!B59="","",'Marks Entry'!B59)</f>
        <v>953</v>
      </c>
      <c r="C58" s="317" t="str">
        <f>IF('Marks Entry'!C59="","",'Marks Entry'!C59)</f>
        <v/>
      </c>
      <c r="D58" s="318" t="str">
        <f>IF('Marks Entry'!D59="","",'Marks Entry'!D59)</f>
        <v/>
      </c>
      <c r="E58" s="319" t="str">
        <f>IF('Marks Entry'!E59="","",'Marks Entry'!E59)</f>
        <v/>
      </c>
      <c r="F58" s="319" t="str">
        <f>IF('Marks Entry'!F59="","",'Marks Entry'!F59)</f>
        <v/>
      </c>
      <c r="G58" s="319" t="str">
        <f>IF('Marks Entry'!G59="","",'Marks Entry'!G59)</f>
        <v/>
      </c>
      <c r="H58" s="302" t="str">
        <f>IF('Marks Entry'!H59="","",'Marks Entry'!H59)</f>
        <v/>
      </c>
      <c r="I58" s="302" t="str">
        <f>IF('Marks Entry'!I59="","",'Marks Entry'!I59)</f>
        <v/>
      </c>
      <c r="J58" s="302" t="str">
        <f>IF('Marks Entry'!J59="","",'Marks Entry'!J59)</f>
        <v/>
      </c>
      <c r="K58" s="302" t="str">
        <f>IF('Marks Entry'!K59="","",'Marks Entry'!K59)</f>
        <v/>
      </c>
      <c r="L58" s="302" t="str">
        <f>IF('Marks Entry'!L59="","",'Marks Entry'!L59)</f>
        <v/>
      </c>
      <c r="M58" s="303" t="str">
        <f t="shared" si="29"/>
        <v/>
      </c>
      <c r="N58" s="320" t="str">
        <f t="shared" si="30"/>
        <v/>
      </c>
      <c r="O58" s="302" t="str">
        <f>IF('Marks Entry'!M59="","",'Marks Entry'!M59)</f>
        <v/>
      </c>
      <c r="P58" s="320" t="str">
        <f t="shared" si="31"/>
        <v/>
      </c>
      <c r="Q58" s="317" t="str">
        <f>IF('Marks Entry'!N59="","",'Marks Entry'!N59)</f>
        <v/>
      </c>
      <c r="R58" s="321" t="str">
        <f t="shared" si="32"/>
        <v/>
      </c>
      <c r="S58" s="307">
        <f t="shared" si="33"/>
        <v>0</v>
      </c>
      <c r="T58" s="307">
        <f t="shared" si="122"/>
        <v>0</v>
      </c>
      <c r="U58" s="308" t="str">
        <f t="shared" si="34"/>
        <v/>
      </c>
      <c r="V58" s="307" t="str">
        <f t="shared" si="35"/>
        <v/>
      </c>
      <c r="W58" s="307" t="str">
        <f t="shared" si="36"/>
        <v/>
      </c>
      <c r="X58" s="307" t="str">
        <f t="shared" si="37"/>
        <v/>
      </c>
      <c r="Y58" s="302" t="str">
        <f>IF('Marks Entry'!O59="","",'Marks Entry'!O59)</f>
        <v/>
      </c>
      <c r="Z58" s="302" t="str">
        <f>IF('Marks Entry'!P59="","",'Marks Entry'!P59)</f>
        <v/>
      </c>
      <c r="AA58" s="302" t="str">
        <f>IF('Marks Entry'!Q59="","",'Marks Entry'!Q59)</f>
        <v/>
      </c>
      <c r="AB58" s="303" t="str">
        <f t="shared" si="38"/>
        <v/>
      </c>
      <c r="AC58" s="320" t="str">
        <f t="shared" si="39"/>
        <v/>
      </c>
      <c r="AD58" s="302" t="str">
        <f>IF('Marks Entry'!R59="","",'Marks Entry'!R59)</f>
        <v/>
      </c>
      <c r="AE58" s="320" t="str">
        <f t="shared" si="40"/>
        <v/>
      </c>
      <c r="AF58" s="317" t="str">
        <f>IF('Marks Entry'!S59="","",'Marks Entry'!S59)</f>
        <v/>
      </c>
      <c r="AG58" s="321" t="str">
        <f t="shared" si="41"/>
        <v/>
      </c>
      <c r="AH58" s="307">
        <f t="shared" si="42"/>
        <v>0</v>
      </c>
      <c r="AI58" s="307">
        <f t="shared" si="123"/>
        <v>0</v>
      </c>
      <c r="AJ58" s="308" t="str">
        <f t="shared" si="43"/>
        <v/>
      </c>
      <c r="AK58" s="307" t="str">
        <f t="shared" si="44"/>
        <v/>
      </c>
      <c r="AL58" s="307" t="str">
        <f t="shared" si="45"/>
        <v/>
      </c>
      <c r="AM58" s="307" t="str">
        <f t="shared" si="46"/>
        <v/>
      </c>
      <c r="AN58" s="302" t="str">
        <f>IF('Marks Entry'!T59="","",'Marks Entry'!T59)</f>
        <v/>
      </c>
      <c r="AO58" s="302" t="str">
        <f>IF('Marks Entry'!U59="","",'Marks Entry'!U59)</f>
        <v/>
      </c>
      <c r="AP58" s="302" t="str">
        <f>IF('Marks Entry'!V59="","",'Marks Entry'!V59)</f>
        <v/>
      </c>
      <c r="AQ58" s="303" t="str">
        <f t="shared" si="47"/>
        <v/>
      </c>
      <c r="AR58" s="320" t="str">
        <f t="shared" si="48"/>
        <v/>
      </c>
      <c r="AS58" s="302" t="str">
        <f>IF('Marks Entry'!W59="","",'Marks Entry'!W59)</f>
        <v/>
      </c>
      <c r="AT58" s="320" t="str">
        <f t="shared" si="49"/>
        <v/>
      </c>
      <c r="AU58" s="317" t="str">
        <f>IF('Marks Entry'!X59="","",'Marks Entry'!X59)</f>
        <v/>
      </c>
      <c r="AV58" s="321" t="str">
        <f t="shared" si="50"/>
        <v/>
      </c>
      <c r="AW58" s="307">
        <f t="shared" si="51"/>
        <v>0</v>
      </c>
      <c r="AX58" s="307">
        <f t="shared" si="124"/>
        <v>0</v>
      </c>
      <c r="AY58" s="308" t="str">
        <f t="shared" si="52"/>
        <v/>
      </c>
      <c r="AZ58" s="307" t="str">
        <f t="shared" si="53"/>
        <v/>
      </c>
      <c r="BA58" s="307" t="str">
        <f t="shared" si="54"/>
        <v/>
      </c>
      <c r="BB58" s="307" t="str">
        <f t="shared" si="55"/>
        <v/>
      </c>
      <c r="BC58" s="302" t="str">
        <f>IF('Marks Entry'!Y59="","",'Marks Entry'!Y59)</f>
        <v/>
      </c>
      <c r="BD58" s="302" t="str">
        <f>IF('Marks Entry'!Z59="","",'Marks Entry'!Z59)</f>
        <v/>
      </c>
      <c r="BE58" s="302" t="str">
        <f>IF('Marks Entry'!AA59="","",'Marks Entry'!AA59)</f>
        <v/>
      </c>
      <c r="BF58" s="303" t="str">
        <f t="shared" si="56"/>
        <v/>
      </c>
      <c r="BG58" s="320" t="str">
        <f t="shared" si="57"/>
        <v/>
      </c>
      <c r="BH58" s="302" t="str">
        <f>IF('Marks Entry'!AB59="","",'Marks Entry'!AB59)</f>
        <v/>
      </c>
      <c r="BI58" s="320" t="str">
        <f t="shared" si="58"/>
        <v/>
      </c>
      <c r="BJ58" s="317" t="str">
        <f>IF('Marks Entry'!AC59="","",'Marks Entry'!AC59)</f>
        <v/>
      </c>
      <c r="BK58" s="321" t="str">
        <f t="shared" si="59"/>
        <v/>
      </c>
      <c r="BL58" s="307">
        <f t="shared" si="60"/>
        <v>0</v>
      </c>
      <c r="BM58" s="307">
        <f t="shared" si="125"/>
        <v>0</v>
      </c>
      <c r="BN58" s="308" t="str">
        <f t="shared" si="61"/>
        <v/>
      </c>
      <c r="BO58" s="307" t="str">
        <f t="shared" si="62"/>
        <v/>
      </c>
      <c r="BP58" s="307" t="str">
        <f t="shared" si="63"/>
        <v/>
      </c>
      <c r="BQ58" s="307" t="str">
        <f t="shared" si="64"/>
        <v/>
      </c>
      <c r="BR58" s="302" t="str">
        <f>IF('Marks Entry'!AD59="","",'Marks Entry'!AD59)</f>
        <v/>
      </c>
      <c r="BS58" s="302" t="str">
        <f>IF('Marks Entry'!AE59="","",'Marks Entry'!AE59)</f>
        <v/>
      </c>
      <c r="BT58" s="302" t="str">
        <f>IF('Marks Entry'!AF59="","",'Marks Entry'!AF59)</f>
        <v/>
      </c>
      <c r="BU58" s="303" t="str">
        <f t="shared" si="65"/>
        <v/>
      </c>
      <c r="BV58" s="320" t="str">
        <f t="shared" si="66"/>
        <v/>
      </c>
      <c r="BW58" s="302" t="str">
        <f>IF('Marks Entry'!AG59="","",'Marks Entry'!AG59)</f>
        <v/>
      </c>
      <c r="BX58" s="320" t="str">
        <f t="shared" si="67"/>
        <v/>
      </c>
      <c r="BY58" s="317" t="str">
        <f>IF('Marks Entry'!AH59="","",'Marks Entry'!AH59)</f>
        <v/>
      </c>
      <c r="BZ58" s="321" t="str">
        <f t="shared" si="68"/>
        <v/>
      </c>
      <c r="CA58" s="307">
        <f t="shared" si="69"/>
        <v>0</v>
      </c>
      <c r="CB58" s="307">
        <f t="shared" si="126"/>
        <v>0</v>
      </c>
      <c r="CC58" s="308" t="str">
        <f t="shared" si="70"/>
        <v/>
      </c>
      <c r="CD58" s="307" t="str">
        <f t="shared" si="71"/>
        <v/>
      </c>
      <c r="CE58" s="307" t="str">
        <f t="shared" si="72"/>
        <v/>
      </c>
      <c r="CF58" s="307" t="str">
        <f t="shared" si="73"/>
        <v/>
      </c>
      <c r="CG58" s="302" t="str">
        <f>IF('Marks Entry'!AI59="","",'Marks Entry'!AI59)</f>
        <v/>
      </c>
      <c r="CH58" s="302" t="str">
        <f>IF('Marks Entry'!AJ59="","",'Marks Entry'!AJ59)</f>
        <v/>
      </c>
      <c r="CI58" s="302" t="str">
        <f>IF('Marks Entry'!AK59="","",'Marks Entry'!AK59)</f>
        <v/>
      </c>
      <c r="CJ58" s="303" t="str">
        <f t="shared" si="74"/>
        <v/>
      </c>
      <c r="CK58" s="320" t="str">
        <f t="shared" si="75"/>
        <v/>
      </c>
      <c r="CL58" s="302" t="str">
        <f>IF('Marks Entry'!AL59="","",'Marks Entry'!AL59)</f>
        <v/>
      </c>
      <c r="CM58" s="320" t="str">
        <f t="shared" si="76"/>
        <v/>
      </c>
      <c r="CN58" s="317" t="str">
        <f>IF('Marks Entry'!AM59="","",'Marks Entry'!AM59)</f>
        <v/>
      </c>
      <c r="CO58" s="321" t="str">
        <f t="shared" si="77"/>
        <v/>
      </c>
      <c r="CP58" s="307">
        <f t="shared" si="78"/>
        <v>0</v>
      </c>
      <c r="CQ58" s="307">
        <f t="shared" si="127"/>
        <v>0</v>
      </c>
      <c r="CR58" s="308" t="str">
        <f t="shared" si="79"/>
        <v/>
      </c>
      <c r="CS58" s="307" t="str">
        <f t="shared" si="80"/>
        <v/>
      </c>
      <c r="CT58" s="307" t="str">
        <f t="shared" si="81"/>
        <v/>
      </c>
      <c r="CU58" s="307" t="str">
        <f t="shared" si="82"/>
        <v/>
      </c>
      <c r="CV58" s="307">
        <f t="shared" si="21"/>
        <v>0</v>
      </c>
      <c r="CW58" s="322" t="str">
        <f t="shared" si="83"/>
        <v/>
      </c>
      <c r="CX58" s="322" t="str">
        <f t="shared" si="84"/>
        <v/>
      </c>
      <c r="CY58" s="322" t="str">
        <f t="shared" si="85"/>
        <v/>
      </c>
      <c r="CZ58" s="322" t="str">
        <f t="shared" si="86"/>
        <v/>
      </c>
      <c r="DA58" s="322" t="str">
        <f t="shared" si="87"/>
        <v/>
      </c>
      <c r="DB58" s="322" t="str">
        <f t="shared" si="88"/>
        <v/>
      </c>
      <c r="DC58" s="310">
        <f t="shared" si="117"/>
        <v>0</v>
      </c>
      <c r="DD58" s="310">
        <f t="shared" si="118"/>
        <v>0</v>
      </c>
      <c r="DE58" s="310">
        <f t="shared" si="119"/>
        <v>0</v>
      </c>
      <c r="DF58" s="310">
        <f t="shared" si="120"/>
        <v>0</v>
      </c>
      <c r="DG58" s="310">
        <f t="shared" si="121"/>
        <v>0</v>
      </c>
      <c r="DH58" s="323" t="str">
        <f t="shared" si="89"/>
        <v/>
      </c>
      <c r="DI58" s="20" t="str">
        <f>IF('Marks Entry'!AN59="","",'Marks Entry'!AN59)</f>
        <v/>
      </c>
      <c r="DJ58" s="20" t="str">
        <f>IF('Marks Entry'!AO59="","",'Marks Entry'!AO59)</f>
        <v/>
      </c>
      <c r="DK58" s="20" t="str">
        <f>IF('Marks Entry'!AP59="","",'Marks Entry'!AP59)</f>
        <v/>
      </c>
      <c r="DL58" s="20" t="str">
        <f>IF('Marks Entry'!AQ59="","",'Marks Entry'!AQ59)</f>
        <v/>
      </c>
      <c r="DM58" s="302" t="str">
        <f t="shared" si="90"/>
        <v/>
      </c>
      <c r="DN58" s="302" t="str">
        <f t="shared" si="91"/>
        <v/>
      </c>
      <c r="DO58" s="324" t="str">
        <f t="shared" si="92"/>
        <v/>
      </c>
      <c r="DP58" s="302" t="str">
        <f t="shared" si="93"/>
        <v/>
      </c>
      <c r="DQ58" s="325" t="str">
        <f t="shared" si="94"/>
        <v/>
      </c>
      <c r="DR58" s="324" t="str">
        <f t="shared" si="95"/>
        <v/>
      </c>
      <c r="DS58" s="302" t="str">
        <f t="shared" si="96"/>
        <v/>
      </c>
      <c r="DT58" s="325" t="str">
        <f t="shared" si="97"/>
        <v/>
      </c>
      <c r="DU58" s="324" t="str">
        <f t="shared" si="98"/>
        <v/>
      </c>
      <c r="DV58" s="302" t="str">
        <f t="shared" si="99"/>
        <v/>
      </c>
      <c r="DW58" s="325" t="str">
        <f t="shared" si="100"/>
        <v/>
      </c>
      <c r="DX58" s="324" t="str">
        <f t="shared" si="101"/>
        <v/>
      </c>
      <c r="DY58" s="302" t="str">
        <f t="shared" si="102"/>
        <v/>
      </c>
      <c r="DZ58" s="325" t="str">
        <f t="shared" si="103"/>
        <v/>
      </c>
      <c r="EA58" s="324" t="str">
        <f t="shared" si="104"/>
        <v/>
      </c>
      <c r="EB58" s="302" t="str">
        <f t="shared" si="105"/>
        <v/>
      </c>
      <c r="EC58" s="325" t="str">
        <f t="shared" si="106"/>
        <v/>
      </c>
      <c r="ED58" s="324" t="str">
        <f t="shared" si="128"/>
        <v/>
      </c>
      <c r="EE58" s="313" t="str">
        <f t="shared" si="107"/>
        <v xml:space="preserve">      </v>
      </c>
      <c r="EF58" s="313" t="str">
        <f t="shared" si="108"/>
        <v xml:space="preserve">      </v>
      </c>
      <c r="EG58" s="313" t="str">
        <f t="shared" si="109"/>
        <v xml:space="preserve">      </v>
      </c>
      <c r="EH58" s="313" t="str">
        <f t="shared" si="110"/>
        <v xml:space="preserve">      </v>
      </c>
      <c r="EI58" s="313" t="str">
        <f t="shared" si="111"/>
        <v/>
      </c>
      <c r="EJ58" s="326" t="str">
        <f t="shared" si="112"/>
        <v/>
      </c>
      <c r="EK58" s="327" t="str">
        <f t="shared" si="113"/>
        <v/>
      </c>
      <c r="EL58" s="328" t="str">
        <f t="shared" si="114"/>
        <v/>
      </c>
      <c r="EM58" s="329" t="str">
        <f t="shared" si="115"/>
        <v/>
      </c>
      <c r="EN58" s="330" t="str">
        <f t="shared" si="129"/>
        <v/>
      </c>
      <c r="EO58" s="20" t="str">
        <f t="shared" si="116"/>
        <v/>
      </c>
    </row>
    <row r="59" spans="1:146" s="132" customFormat="1" ht="15.65" customHeight="1">
      <c r="A59" s="315">
        <v>54</v>
      </c>
      <c r="B59" s="316">
        <f>IF('Marks Entry'!B60="","",'Marks Entry'!B60)</f>
        <v>954</v>
      </c>
      <c r="C59" s="317" t="str">
        <f>IF('Marks Entry'!C60="","",'Marks Entry'!C60)</f>
        <v/>
      </c>
      <c r="D59" s="318" t="str">
        <f>IF('Marks Entry'!D60="","",'Marks Entry'!D60)</f>
        <v/>
      </c>
      <c r="E59" s="319" t="str">
        <f>IF('Marks Entry'!E60="","",'Marks Entry'!E60)</f>
        <v/>
      </c>
      <c r="F59" s="319" t="str">
        <f>IF('Marks Entry'!F60="","",'Marks Entry'!F60)</f>
        <v/>
      </c>
      <c r="G59" s="319" t="str">
        <f>IF('Marks Entry'!G60="","",'Marks Entry'!G60)</f>
        <v/>
      </c>
      <c r="H59" s="302" t="str">
        <f>IF('Marks Entry'!H60="","",'Marks Entry'!H60)</f>
        <v/>
      </c>
      <c r="I59" s="302" t="str">
        <f>IF('Marks Entry'!I60="","",'Marks Entry'!I60)</f>
        <v/>
      </c>
      <c r="J59" s="302" t="str">
        <f>IF('Marks Entry'!J60="","",'Marks Entry'!J60)</f>
        <v/>
      </c>
      <c r="K59" s="302" t="str">
        <f>IF('Marks Entry'!K60="","",'Marks Entry'!K60)</f>
        <v/>
      </c>
      <c r="L59" s="302" t="str">
        <f>IF('Marks Entry'!L60="","",'Marks Entry'!L60)</f>
        <v/>
      </c>
      <c r="M59" s="303" t="str">
        <f t="shared" si="29"/>
        <v/>
      </c>
      <c r="N59" s="320" t="str">
        <f t="shared" si="30"/>
        <v/>
      </c>
      <c r="O59" s="302" t="str">
        <f>IF('Marks Entry'!M60="","",'Marks Entry'!M60)</f>
        <v/>
      </c>
      <c r="P59" s="320" t="str">
        <f t="shared" si="31"/>
        <v/>
      </c>
      <c r="Q59" s="317" t="str">
        <f>IF('Marks Entry'!N60="","",'Marks Entry'!N60)</f>
        <v/>
      </c>
      <c r="R59" s="321" t="str">
        <f t="shared" si="32"/>
        <v/>
      </c>
      <c r="S59" s="307">
        <f t="shared" si="33"/>
        <v>0</v>
      </c>
      <c r="T59" s="307">
        <f t="shared" si="122"/>
        <v>0</v>
      </c>
      <c r="U59" s="308" t="str">
        <f t="shared" si="34"/>
        <v/>
      </c>
      <c r="V59" s="307" t="str">
        <f t="shared" si="35"/>
        <v/>
      </c>
      <c r="W59" s="307" t="str">
        <f t="shared" si="36"/>
        <v/>
      </c>
      <c r="X59" s="307" t="str">
        <f t="shared" si="37"/>
        <v/>
      </c>
      <c r="Y59" s="302" t="str">
        <f>IF('Marks Entry'!O60="","",'Marks Entry'!O60)</f>
        <v/>
      </c>
      <c r="Z59" s="302" t="str">
        <f>IF('Marks Entry'!P60="","",'Marks Entry'!P60)</f>
        <v/>
      </c>
      <c r="AA59" s="302" t="str">
        <f>IF('Marks Entry'!Q60="","",'Marks Entry'!Q60)</f>
        <v/>
      </c>
      <c r="AB59" s="303" t="str">
        <f t="shared" si="38"/>
        <v/>
      </c>
      <c r="AC59" s="320" t="str">
        <f t="shared" si="39"/>
        <v/>
      </c>
      <c r="AD59" s="302" t="str">
        <f>IF('Marks Entry'!R60="","",'Marks Entry'!R60)</f>
        <v/>
      </c>
      <c r="AE59" s="320" t="str">
        <f t="shared" si="40"/>
        <v/>
      </c>
      <c r="AF59" s="317" t="str">
        <f>IF('Marks Entry'!S60="","",'Marks Entry'!S60)</f>
        <v/>
      </c>
      <c r="AG59" s="321" t="str">
        <f t="shared" si="41"/>
        <v/>
      </c>
      <c r="AH59" s="307">
        <f t="shared" si="42"/>
        <v>0</v>
      </c>
      <c r="AI59" s="307">
        <f t="shared" si="123"/>
        <v>0</v>
      </c>
      <c r="AJ59" s="308" t="str">
        <f t="shared" si="43"/>
        <v/>
      </c>
      <c r="AK59" s="307" t="str">
        <f t="shared" si="44"/>
        <v/>
      </c>
      <c r="AL59" s="307" t="str">
        <f t="shared" si="45"/>
        <v/>
      </c>
      <c r="AM59" s="307" t="str">
        <f t="shared" si="46"/>
        <v/>
      </c>
      <c r="AN59" s="302" t="str">
        <f>IF('Marks Entry'!T60="","",'Marks Entry'!T60)</f>
        <v/>
      </c>
      <c r="AO59" s="302" t="str">
        <f>IF('Marks Entry'!U60="","",'Marks Entry'!U60)</f>
        <v/>
      </c>
      <c r="AP59" s="302" t="str">
        <f>IF('Marks Entry'!V60="","",'Marks Entry'!V60)</f>
        <v/>
      </c>
      <c r="AQ59" s="303" t="str">
        <f t="shared" si="47"/>
        <v/>
      </c>
      <c r="AR59" s="320" t="str">
        <f t="shared" si="48"/>
        <v/>
      </c>
      <c r="AS59" s="302" t="str">
        <f>IF('Marks Entry'!W60="","",'Marks Entry'!W60)</f>
        <v/>
      </c>
      <c r="AT59" s="320" t="str">
        <f t="shared" si="49"/>
        <v/>
      </c>
      <c r="AU59" s="317" t="str">
        <f>IF('Marks Entry'!X60="","",'Marks Entry'!X60)</f>
        <v/>
      </c>
      <c r="AV59" s="321" t="str">
        <f t="shared" si="50"/>
        <v/>
      </c>
      <c r="AW59" s="307">
        <f t="shared" si="51"/>
        <v>0</v>
      </c>
      <c r="AX59" s="307">
        <f t="shared" si="124"/>
        <v>0</v>
      </c>
      <c r="AY59" s="308" t="str">
        <f t="shared" si="52"/>
        <v/>
      </c>
      <c r="AZ59" s="307" t="str">
        <f t="shared" si="53"/>
        <v/>
      </c>
      <c r="BA59" s="307" t="str">
        <f t="shared" si="54"/>
        <v/>
      </c>
      <c r="BB59" s="307" t="str">
        <f t="shared" si="55"/>
        <v/>
      </c>
      <c r="BC59" s="302" t="str">
        <f>IF('Marks Entry'!Y60="","",'Marks Entry'!Y60)</f>
        <v/>
      </c>
      <c r="BD59" s="302" t="str">
        <f>IF('Marks Entry'!Z60="","",'Marks Entry'!Z60)</f>
        <v/>
      </c>
      <c r="BE59" s="302" t="str">
        <f>IF('Marks Entry'!AA60="","",'Marks Entry'!AA60)</f>
        <v/>
      </c>
      <c r="BF59" s="303" t="str">
        <f t="shared" si="56"/>
        <v/>
      </c>
      <c r="BG59" s="320" t="str">
        <f t="shared" si="57"/>
        <v/>
      </c>
      <c r="BH59" s="302" t="str">
        <f>IF('Marks Entry'!AB60="","",'Marks Entry'!AB60)</f>
        <v/>
      </c>
      <c r="BI59" s="320" t="str">
        <f t="shared" si="58"/>
        <v/>
      </c>
      <c r="BJ59" s="317" t="str">
        <f>IF('Marks Entry'!AC60="","",'Marks Entry'!AC60)</f>
        <v/>
      </c>
      <c r="BK59" s="321" t="str">
        <f t="shared" si="59"/>
        <v/>
      </c>
      <c r="BL59" s="307">
        <f t="shared" si="60"/>
        <v>0</v>
      </c>
      <c r="BM59" s="307">
        <f t="shared" si="125"/>
        <v>0</v>
      </c>
      <c r="BN59" s="308" t="str">
        <f t="shared" si="61"/>
        <v/>
      </c>
      <c r="BO59" s="307" t="str">
        <f t="shared" si="62"/>
        <v/>
      </c>
      <c r="BP59" s="307" t="str">
        <f t="shared" si="63"/>
        <v/>
      </c>
      <c r="BQ59" s="307" t="str">
        <f t="shared" si="64"/>
        <v/>
      </c>
      <c r="BR59" s="302" t="str">
        <f>IF('Marks Entry'!AD60="","",'Marks Entry'!AD60)</f>
        <v/>
      </c>
      <c r="BS59" s="302" t="str">
        <f>IF('Marks Entry'!AE60="","",'Marks Entry'!AE60)</f>
        <v/>
      </c>
      <c r="BT59" s="302" t="str">
        <f>IF('Marks Entry'!AF60="","",'Marks Entry'!AF60)</f>
        <v/>
      </c>
      <c r="BU59" s="303" t="str">
        <f t="shared" si="65"/>
        <v/>
      </c>
      <c r="BV59" s="320" t="str">
        <f t="shared" si="66"/>
        <v/>
      </c>
      <c r="BW59" s="302" t="str">
        <f>IF('Marks Entry'!AG60="","",'Marks Entry'!AG60)</f>
        <v/>
      </c>
      <c r="BX59" s="320" t="str">
        <f t="shared" si="67"/>
        <v/>
      </c>
      <c r="BY59" s="317" t="str">
        <f>IF('Marks Entry'!AH60="","",'Marks Entry'!AH60)</f>
        <v/>
      </c>
      <c r="BZ59" s="321" t="str">
        <f t="shared" si="68"/>
        <v/>
      </c>
      <c r="CA59" s="307">
        <f t="shared" si="69"/>
        <v>0</v>
      </c>
      <c r="CB59" s="307">
        <f t="shared" si="126"/>
        <v>0</v>
      </c>
      <c r="CC59" s="308" t="str">
        <f t="shared" si="70"/>
        <v/>
      </c>
      <c r="CD59" s="307" t="str">
        <f t="shared" si="71"/>
        <v/>
      </c>
      <c r="CE59" s="307" t="str">
        <f t="shared" si="72"/>
        <v/>
      </c>
      <c r="CF59" s="307" t="str">
        <f t="shared" si="73"/>
        <v/>
      </c>
      <c r="CG59" s="302" t="str">
        <f>IF('Marks Entry'!AI60="","",'Marks Entry'!AI60)</f>
        <v/>
      </c>
      <c r="CH59" s="302" t="str">
        <f>IF('Marks Entry'!AJ60="","",'Marks Entry'!AJ60)</f>
        <v/>
      </c>
      <c r="CI59" s="302" t="str">
        <f>IF('Marks Entry'!AK60="","",'Marks Entry'!AK60)</f>
        <v/>
      </c>
      <c r="CJ59" s="303" t="str">
        <f t="shared" si="74"/>
        <v/>
      </c>
      <c r="CK59" s="320" t="str">
        <f t="shared" si="75"/>
        <v/>
      </c>
      <c r="CL59" s="302" t="str">
        <f>IF('Marks Entry'!AL60="","",'Marks Entry'!AL60)</f>
        <v/>
      </c>
      <c r="CM59" s="320" t="str">
        <f t="shared" si="76"/>
        <v/>
      </c>
      <c r="CN59" s="317" t="str">
        <f>IF('Marks Entry'!AM60="","",'Marks Entry'!AM60)</f>
        <v/>
      </c>
      <c r="CO59" s="321" t="str">
        <f t="shared" si="77"/>
        <v/>
      </c>
      <c r="CP59" s="307">
        <f t="shared" si="78"/>
        <v>0</v>
      </c>
      <c r="CQ59" s="307">
        <f t="shared" si="127"/>
        <v>0</v>
      </c>
      <c r="CR59" s="308" t="str">
        <f t="shared" si="79"/>
        <v/>
      </c>
      <c r="CS59" s="307" t="str">
        <f t="shared" si="80"/>
        <v/>
      </c>
      <c r="CT59" s="307" t="str">
        <f t="shared" si="81"/>
        <v/>
      </c>
      <c r="CU59" s="307" t="str">
        <f t="shared" si="82"/>
        <v/>
      </c>
      <c r="CV59" s="307">
        <f t="shared" si="21"/>
        <v>0</v>
      </c>
      <c r="CW59" s="322" t="str">
        <f t="shared" si="83"/>
        <v/>
      </c>
      <c r="CX59" s="322" t="str">
        <f t="shared" si="84"/>
        <v/>
      </c>
      <c r="CY59" s="322" t="str">
        <f t="shared" si="85"/>
        <v/>
      </c>
      <c r="CZ59" s="322" t="str">
        <f t="shared" si="86"/>
        <v/>
      </c>
      <c r="DA59" s="322" t="str">
        <f t="shared" si="87"/>
        <v/>
      </c>
      <c r="DB59" s="322" t="str">
        <f t="shared" si="88"/>
        <v/>
      </c>
      <c r="DC59" s="310">
        <f t="shared" si="117"/>
        <v>0</v>
      </c>
      <c r="DD59" s="310">
        <f t="shared" si="118"/>
        <v>0</v>
      </c>
      <c r="DE59" s="310">
        <f t="shared" si="119"/>
        <v>0</v>
      </c>
      <c r="DF59" s="310">
        <f t="shared" si="120"/>
        <v>0</v>
      </c>
      <c r="DG59" s="310">
        <f t="shared" si="121"/>
        <v>0</v>
      </c>
      <c r="DH59" s="323" t="str">
        <f t="shared" si="89"/>
        <v/>
      </c>
      <c r="DI59" s="20" t="str">
        <f>IF('Marks Entry'!AN60="","",'Marks Entry'!AN60)</f>
        <v/>
      </c>
      <c r="DJ59" s="20" t="str">
        <f>IF('Marks Entry'!AO60="","",'Marks Entry'!AO60)</f>
        <v/>
      </c>
      <c r="DK59" s="20" t="str">
        <f>IF('Marks Entry'!AP60="","",'Marks Entry'!AP60)</f>
        <v/>
      </c>
      <c r="DL59" s="20" t="str">
        <f>IF('Marks Entry'!AQ60="","",'Marks Entry'!AQ60)</f>
        <v/>
      </c>
      <c r="DM59" s="302" t="str">
        <f t="shared" si="90"/>
        <v/>
      </c>
      <c r="DN59" s="302" t="str">
        <f t="shared" si="91"/>
        <v/>
      </c>
      <c r="DO59" s="324" t="str">
        <f t="shared" si="92"/>
        <v/>
      </c>
      <c r="DP59" s="302" t="str">
        <f t="shared" si="93"/>
        <v/>
      </c>
      <c r="DQ59" s="325" t="str">
        <f t="shared" si="94"/>
        <v/>
      </c>
      <c r="DR59" s="324" t="str">
        <f t="shared" si="95"/>
        <v/>
      </c>
      <c r="DS59" s="302" t="str">
        <f t="shared" si="96"/>
        <v/>
      </c>
      <c r="DT59" s="325" t="str">
        <f t="shared" si="97"/>
        <v/>
      </c>
      <c r="DU59" s="324" t="str">
        <f t="shared" si="98"/>
        <v/>
      </c>
      <c r="DV59" s="302" t="str">
        <f t="shared" si="99"/>
        <v/>
      </c>
      <c r="DW59" s="325" t="str">
        <f t="shared" si="100"/>
        <v/>
      </c>
      <c r="DX59" s="324" t="str">
        <f t="shared" si="101"/>
        <v/>
      </c>
      <c r="DY59" s="302" t="str">
        <f t="shared" si="102"/>
        <v/>
      </c>
      <c r="DZ59" s="325" t="str">
        <f t="shared" si="103"/>
        <v/>
      </c>
      <c r="EA59" s="324" t="str">
        <f t="shared" si="104"/>
        <v/>
      </c>
      <c r="EB59" s="302" t="str">
        <f t="shared" si="105"/>
        <v/>
      </c>
      <c r="EC59" s="325" t="str">
        <f t="shared" si="106"/>
        <v/>
      </c>
      <c r="ED59" s="324" t="str">
        <f t="shared" si="128"/>
        <v/>
      </c>
      <c r="EE59" s="313" t="str">
        <f t="shared" si="107"/>
        <v xml:space="preserve">      </v>
      </c>
      <c r="EF59" s="313" t="str">
        <f t="shared" si="108"/>
        <v xml:space="preserve">      </v>
      </c>
      <c r="EG59" s="313" t="str">
        <f t="shared" si="109"/>
        <v xml:space="preserve">      </v>
      </c>
      <c r="EH59" s="313" t="str">
        <f t="shared" si="110"/>
        <v xml:space="preserve">      </v>
      </c>
      <c r="EI59" s="313" t="str">
        <f t="shared" si="111"/>
        <v/>
      </c>
      <c r="EJ59" s="326" t="str">
        <f t="shared" si="112"/>
        <v/>
      </c>
      <c r="EK59" s="327" t="str">
        <f t="shared" si="113"/>
        <v/>
      </c>
      <c r="EL59" s="328" t="str">
        <f t="shared" si="114"/>
        <v/>
      </c>
      <c r="EM59" s="329" t="str">
        <f t="shared" si="115"/>
        <v/>
      </c>
      <c r="EN59" s="330" t="str">
        <f t="shared" si="129"/>
        <v/>
      </c>
      <c r="EO59" s="20" t="str">
        <f t="shared" si="116"/>
        <v/>
      </c>
    </row>
    <row r="60" spans="1:146" s="132" customFormat="1" ht="15.65" customHeight="1">
      <c r="A60" s="315">
        <v>55</v>
      </c>
      <c r="B60" s="316">
        <f>IF('Marks Entry'!B61="","",'Marks Entry'!B61)</f>
        <v>955</v>
      </c>
      <c r="C60" s="317" t="str">
        <f>IF('Marks Entry'!C61="","",'Marks Entry'!C61)</f>
        <v/>
      </c>
      <c r="D60" s="318" t="str">
        <f>IF('Marks Entry'!D61="","",'Marks Entry'!D61)</f>
        <v/>
      </c>
      <c r="E60" s="319" t="str">
        <f>IF('Marks Entry'!E61="","",'Marks Entry'!E61)</f>
        <v/>
      </c>
      <c r="F60" s="319" t="str">
        <f>IF('Marks Entry'!F61="","",'Marks Entry'!F61)</f>
        <v/>
      </c>
      <c r="G60" s="319" t="str">
        <f>IF('Marks Entry'!G61="","",'Marks Entry'!G61)</f>
        <v/>
      </c>
      <c r="H60" s="302" t="str">
        <f>IF('Marks Entry'!H61="","",'Marks Entry'!H61)</f>
        <v/>
      </c>
      <c r="I60" s="302" t="str">
        <f>IF('Marks Entry'!I61="","",'Marks Entry'!I61)</f>
        <v/>
      </c>
      <c r="J60" s="302" t="str">
        <f>IF('Marks Entry'!J61="","",'Marks Entry'!J61)</f>
        <v/>
      </c>
      <c r="K60" s="302" t="str">
        <f>IF('Marks Entry'!K61="","",'Marks Entry'!K61)</f>
        <v/>
      </c>
      <c r="L60" s="302" t="str">
        <f>IF('Marks Entry'!L61="","",'Marks Entry'!L61)</f>
        <v/>
      </c>
      <c r="M60" s="303" t="str">
        <f t="shared" si="29"/>
        <v/>
      </c>
      <c r="N60" s="320" t="str">
        <f t="shared" si="30"/>
        <v/>
      </c>
      <c r="O60" s="302" t="str">
        <f>IF('Marks Entry'!M61="","",'Marks Entry'!M61)</f>
        <v/>
      </c>
      <c r="P60" s="320" t="str">
        <f t="shared" si="31"/>
        <v/>
      </c>
      <c r="Q60" s="317" t="str">
        <f>IF('Marks Entry'!N61="","",'Marks Entry'!N61)</f>
        <v/>
      </c>
      <c r="R60" s="321" t="str">
        <f t="shared" si="32"/>
        <v/>
      </c>
      <c r="S60" s="307">
        <f t="shared" si="33"/>
        <v>0</v>
      </c>
      <c r="T60" s="307">
        <f t="shared" si="122"/>
        <v>0</v>
      </c>
      <c r="U60" s="308" t="str">
        <f t="shared" si="34"/>
        <v/>
      </c>
      <c r="V60" s="307" t="str">
        <f t="shared" si="35"/>
        <v/>
      </c>
      <c r="W60" s="307" t="str">
        <f t="shared" si="36"/>
        <v/>
      </c>
      <c r="X60" s="307" t="str">
        <f t="shared" si="37"/>
        <v/>
      </c>
      <c r="Y60" s="302" t="str">
        <f>IF('Marks Entry'!O61="","",'Marks Entry'!O61)</f>
        <v/>
      </c>
      <c r="Z60" s="302" t="str">
        <f>IF('Marks Entry'!P61="","",'Marks Entry'!P61)</f>
        <v/>
      </c>
      <c r="AA60" s="302" t="str">
        <f>IF('Marks Entry'!Q61="","",'Marks Entry'!Q61)</f>
        <v/>
      </c>
      <c r="AB60" s="303" t="str">
        <f t="shared" si="38"/>
        <v/>
      </c>
      <c r="AC60" s="320" t="str">
        <f t="shared" si="39"/>
        <v/>
      </c>
      <c r="AD60" s="302" t="str">
        <f>IF('Marks Entry'!R61="","",'Marks Entry'!R61)</f>
        <v/>
      </c>
      <c r="AE60" s="320" t="str">
        <f t="shared" si="40"/>
        <v/>
      </c>
      <c r="AF60" s="317" t="str">
        <f>IF('Marks Entry'!S61="","",'Marks Entry'!S61)</f>
        <v/>
      </c>
      <c r="AG60" s="321" t="str">
        <f t="shared" si="41"/>
        <v/>
      </c>
      <c r="AH60" s="307">
        <f t="shared" si="42"/>
        <v>0</v>
      </c>
      <c r="AI60" s="307">
        <f t="shared" si="123"/>
        <v>0</v>
      </c>
      <c r="AJ60" s="308" t="str">
        <f t="shared" si="43"/>
        <v/>
      </c>
      <c r="AK60" s="307" t="str">
        <f t="shared" si="44"/>
        <v/>
      </c>
      <c r="AL60" s="307" t="str">
        <f t="shared" si="45"/>
        <v/>
      </c>
      <c r="AM60" s="307" t="str">
        <f t="shared" si="46"/>
        <v/>
      </c>
      <c r="AN60" s="302" t="str">
        <f>IF('Marks Entry'!T61="","",'Marks Entry'!T61)</f>
        <v/>
      </c>
      <c r="AO60" s="302" t="str">
        <f>IF('Marks Entry'!U61="","",'Marks Entry'!U61)</f>
        <v/>
      </c>
      <c r="AP60" s="302" t="str">
        <f>IF('Marks Entry'!V61="","",'Marks Entry'!V61)</f>
        <v/>
      </c>
      <c r="AQ60" s="303" t="str">
        <f t="shared" si="47"/>
        <v/>
      </c>
      <c r="AR60" s="320" t="str">
        <f t="shared" si="48"/>
        <v/>
      </c>
      <c r="AS60" s="302" t="str">
        <f>IF('Marks Entry'!W61="","",'Marks Entry'!W61)</f>
        <v/>
      </c>
      <c r="AT60" s="320" t="str">
        <f t="shared" si="49"/>
        <v/>
      </c>
      <c r="AU60" s="317" t="str">
        <f>IF('Marks Entry'!X61="","",'Marks Entry'!X61)</f>
        <v/>
      </c>
      <c r="AV60" s="321" t="str">
        <f t="shared" si="50"/>
        <v/>
      </c>
      <c r="AW60" s="307">
        <f t="shared" si="51"/>
        <v>0</v>
      </c>
      <c r="AX60" s="307">
        <f t="shared" si="124"/>
        <v>0</v>
      </c>
      <c r="AY60" s="308" t="str">
        <f t="shared" si="52"/>
        <v/>
      </c>
      <c r="AZ60" s="307" t="str">
        <f t="shared" si="53"/>
        <v/>
      </c>
      <c r="BA60" s="307" t="str">
        <f t="shared" si="54"/>
        <v/>
      </c>
      <c r="BB60" s="307" t="str">
        <f t="shared" si="55"/>
        <v/>
      </c>
      <c r="BC60" s="302" t="str">
        <f>IF('Marks Entry'!Y61="","",'Marks Entry'!Y61)</f>
        <v/>
      </c>
      <c r="BD60" s="302" t="str">
        <f>IF('Marks Entry'!Z61="","",'Marks Entry'!Z61)</f>
        <v/>
      </c>
      <c r="BE60" s="302" t="str">
        <f>IF('Marks Entry'!AA61="","",'Marks Entry'!AA61)</f>
        <v/>
      </c>
      <c r="BF60" s="303" t="str">
        <f t="shared" si="56"/>
        <v/>
      </c>
      <c r="BG60" s="320" t="str">
        <f t="shared" si="57"/>
        <v/>
      </c>
      <c r="BH60" s="302" t="str">
        <f>IF('Marks Entry'!AB61="","",'Marks Entry'!AB61)</f>
        <v/>
      </c>
      <c r="BI60" s="320" t="str">
        <f t="shared" si="58"/>
        <v/>
      </c>
      <c r="BJ60" s="317" t="str">
        <f>IF('Marks Entry'!AC61="","",'Marks Entry'!AC61)</f>
        <v/>
      </c>
      <c r="BK60" s="321" t="str">
        <f t="shared" si="59"/>
        <v/>
      </c>
      <c r="BL60" s="307">
        <f t="shared" si="60"/>
        <v>0</v>
      </c>
      <c r="BM60" s="307">
        <f t="shared" si="125"/>
        <v>0</v>
      </c>
      <c r="BN60" s="308" t="str">
        <f t="shared" si="61"/>
        <v/>
      </c>
      <c r="BO60" s="307" t="str">
        <f t="shared" si="62"/>
        <v/>
      </c>
      <c r="BP60" s="307" t="str">
        <f t="shared" si="63"/>
        <v/>
      </c>
      <c r="BQ60" s="307" t="str">
        <f t="shared" si="64"/>
        <v/>
      </c>
      <c r="BR60" s="302" t="str">
        <f>IF('Marks Entry'!AD61="","",'Marks Entry'!AD61)</f>
        <v/>
      </c>
      <c r="BS60" s="302" t="str">
        <f>IF('Marks Entry'!AE61="","",'Marks Entry'!AE61)</f>
        <v/>
      </c>
      <c r="BT60" s="302" t="str">
        <f>IF('Marks Entry'!AF61="","",'Marks Entry'!AF61)</f>
        <v/>
      </c>
      <c r="BU60" s="303" t="str">
        <f t="shared" si="65"/>
        <v/>
      </c>
      <c r="BV60" s="320" t="str">
        <f t="shared" si="66"/>
        <v/>
      </c>
      <c r="BW60" s="302" t="str">
        <f>IF('Marks Entry'!AG61="","",'Marks Entry'!AG61)</f>
        <v/>
      </c>
      <c r="BX60" s="320" t="str">
        <f t="shared" si="67"/>
        <v/>
      </c>
      <c r="BY60" s="317" t="str">
        <f>IF('Marks Entry'!AH61="","",'Marks Entry'!AH61)</f>
        <v/>
      </c>
      <c r="BZ60" s="321" t="str">
        <f t="shared" si="68"/>
        <v/>
      </c>
      <c r="CA60" s="307">
        <f t="shared" si="69"/>
        <v>0</v>
      </c>
      <c r="CB60" s="307">
        <f t="shared" si="126"/>
        <v>0</v>
      </c>
      <c r="CC60" s="308" t="str">
        <f t="shared" si="70"/>
        <v/>
      </c>
      <c r="CD60" s="307" t="str">
        <f t="shared" si="71"/>
        <v/>
      </c>
      <c r="CE60" s="307" t="str">
        <f t="shared" si="72"/>
        <v/>
      </c>
      <c r="CF60" s="307" t="str">
        <f t="shared" si="73"/>
        <v/>
      </c>
      <c r="CG60" s="302" t="str">
        <f>IF('Marks Entry'!AI61="","",'Marks Entry'!AI61)</f>
        <v/>
      </c>
      <c r="CH60" s="302" t="str">
        <f>IF('Marks Entry'!AJ61="","",'Marks Entry'!AJ61)</f>
        <v/>
      </c>
      <c r="CI60" s="302" t="str">
        <f>IF('Marks Entry'!AK61="","",'Marks Entry'!AK61)</f>
        <v/>
      </c>
      <c r="CJ60" s="303" t="str">
        <f t="shared" si="74"/>
        <v/>
      </c>
      <c r="CK60" s="320" t="str">
        <f t="shared" si="75"/>
        <v/>
      </c>
      <c r="CL60" s="302" t="str">
        <f>IF('Marks Entry'!AL61="","",'Marks Entry'!AL61)</f>
        <v/>
      </c>
      <c r="CM60" s="320" t="str">
        <f t="shared" si="76"/>
        <v/>
      </c>
      <c r="CN60" s="317" t="str">
        <f>IF('Marks Entry'!AM61="","",'Marks Entry'!AM61)</f>
        <v/>
      </c>
      <c r="CO60" s="321" t="str">
        <f t="shared" si="77"/>
        <v/>
      </c>
      <c r="CP60" s="307">
        <f t="shared" si="78"/>
        <v>0</v>
      </c>
      <c r="CQ60" s="307">
        <f t="shared" si="127"/>
        <v>0</v>
      </c>
      <c r="CR60" s="308" t="str">
        <f t="shared" si="79"/>
        <v/>
      </c>
      <c r="CS60" s="307" t="str">
        <f t="shared" si="80"/>
        <v/>
      </c>
      <c r="CT60" s="307" t="str">
        <f t="shared" si="81"/>
        <v/>
      </c>
      <c r="CU60" s="307" t="str">
        <f t="shared" si="82"/>
        <v/>
      </c>
      <c r="CV60" s="307">
        <f t="shared" si="21"/>
        <v>0</v>
      </c>
      <c r="CW60" s="322" t="str">
        <f t="shared" si="83"/>
        <v/>
      </c>
      <c r="CX60" s="322" t="str">
        <f t="shared" si="84"/>
        <v/>
      </c>
      <c r="CY60" s="322" t="str">
        <f t="shared" si="85"/>
        <v/>
      </c>
      <c r="CZ60" s="322" t="str">
        <f t="shared" si="86"/>
        <v/>
      </c>
      <c r="DA60" s="322" t="str">
        <f t="shared" si="87"/>
        <v/>
      </c>
      <c r="DB60" s="322" t="str">
        <f t="shared" si="88"/>
        <v/>
      </c>
      <c r="DC60" s="310">
        <f t="shared" si="117"/>
        <v>0</v>
      </c>
      <c r="DD60" s="310">
        <f t="shared" si="118"/>
        <v>0</v>
      </c>
      <c r="DE60" s="310">
        <f t="shared" si="119"/>
        <v>0</v>
      </c>
      <c r="DF60" s="310">
        <f t="shared" si="120"/>
        <v>0</v>
      </c>
      <c r="DG60" s="310">
        <f t="shared" si="121"/>
        <v>0</v>
      </c>
      <c r="DH60" s="323" t="str">
        <f t="shared" si="89"/>
        <v/>
      </c>
      <c r="DI60" s="20" t="str">
        <f>IF('Marks Entry'!AN61="","",'Marks Entry'!AN61)</f>
        <v/>
      </c>
      <c r="DJ60" s="20" t="str">
        <f>IF('Marks Entry'!AO61="","",'Marks Entry'!AO61)</f>
        <v/>
      </c>
      <c r="DK60" s="20" t="str">
        <f>IF('Marks Entry'!AP61="","",'Marks Entry'!AP61)</f>
        <v/>
      </c>
      <c r="DL60" s="20" t="str">
        <f>IF('Marks Entry'!AQ61="","",'Marks Entry'!AQ61)</f>
        <v/>
      </c>
      <c r="DM60" s="302" t="str">
        <f t="shared" si="90"/>
        <v/>
      </c>
      <c r="DN60" s="302" t="str">
        <f t="shared" si="91"/>
        <v/>
      </c>
      <c r="DO60" s="324" t="str">
        <f t="shared" si="92"/>
        <v/>
      </c>
      <c r="DP60" s="302" t="str">
        <f t="shared" si="93"/>
        <v/>
      </c>
      <c r="DQ60" s="325" t="str">
        <f t="shared" si="94"/>
        <v/>
      </c>
      <c r="DR60" s="324" t="str">
        <f t="shared" si="95"/>
        <v/>
      </c>
      <c r="DS60" s="302" t="str">
        <f t="shared" si="96"/>
        <v/>
      </c>
      <c r="DT60" s="325" t="str">
        <f t="shared" si="97"/>
        <v/>
      </c>
      <c r="DU60" s="324" t="str">
        <f t="shared" si="98"/>
        <v/>
      </c>
      <c r="DV60" s="302" t="str">
        <f t="shared" si="99"/>
        <v/>
      </c>
      <c r="DW60" s="325" t="str">
        <f t="shared" si="100"/>
        <v/>
      </c>
      <c r="DX60" s="324" t="str">
        <f t="shared" si="101"/>
        <v/>
      </c>
      <c r="DY60" s="302" t="str">
        <f t="shared" si="102"/>
        <v/>
      </c>
      <c r="DZ60" s="325" t="str">
        <f t="shared" si="103"/>
        <v/>
      </c>
      <c r="EA60" s="324" t="str">
        <f t="shared" si="104"/>
        <v/>
      </c>
      <c r="EB60" s="302" t="str">
        <f t="shared" si="105"/>
        <v/>
      </c>
      <c r="EC60" s="325" t="str">
        <f t="shared" si="106"/>
        <v/>
      </c>
      <c r="ED60" s="324" t="str">
        <f t="shared" si="128"/>
        <v/>
      </c>
      <c r="EE60" s="313" t="str">
        <f t="shared" si="107"/>
        <v xml:space="preserve">      </v>
      </c>
      <c r="EF60" s="313" t="str">
        <f t="shared" si="108"/>
        <v xml:space="preserve">      </v>
      </c>
      <c r="EG60" s="313" t="str">
        <f t="shared" si="109"/>
        <v xml:space="preserve">      </v>
      </c>
      <c r="EH60" s="313" t="str">
        <f t="shared" si="110"/>
        <v xml:space="preserve">      </v>
      </c>
      <c r="EI60" s="313" t="str">
        <f t="shared" si="111"/>
        <v/>
      </c>
      <c r="EJ60" s="326" t="str">
        <f t="shared" si="112"/>
        <v/>
      </c>
      <c r="EK60" s="327" t="str">
        <f t="shared" si="113"/>
        <v/>
      </c>
      <c r="EL60" s="328" t="str">
        <f t="shared" si="114"/>
        <v/>
      </c>
      <c r="EM60" s="329" t="str">
        <f t="shared" si="115"/>
        <v/>
      </c>
      <c r="EN60" s="330" t="str">
        <f t="shared" si="129"/>
        <v/>
      </c>
      <c r="EO60" s="20" t="str">
        <f t="shared" si="116"/>
        <v/>
      </c>
    </row>
    <row r="61" spans="1:146" s="132" customFormat="1" ht="15.65" customHeight="1">
      <c r="A61" s="315">
        <v>56</v>
      </c>
      <c r="B61" s="316">
        <f>IF('Marks Entry'!B62="","",'Marks Entry'!B62)</f>
        <v>956</v>
      </c>
      <c r="C61" s="317" t="str">
        <f>IF('Marks Entry'!C62="","",'Marks Entry'!C62)</f>
        <v/>
      </c>
      <c r="D61" s="318" t="str">
        <f>IF('Marks Entry'!D62="","",'Marks Entry'!D62)</f>
        <v/>
      </c>
      <c r="E61" s="319" t="str">
        <f>IF('Marks Entry'!E62="","",'Marks Entry'!E62)</f>
        <v/>
      </c>
      <c r="F61" s="319" t="str">
        <f>IF('Marks Entry'!F62="","",'Marks Entry'!F62)</f>
        <v/>
      </c>
      <c r="G61" s="319" t="str">
        <f>IF('Marks Entry'!G62="","",'Marks Entry'!G62)</f>
        <v/>
      </c>
      <c r="H61" s="302" t="str">
        <f>IF('Marks Entry'!H62="","",'Marks Entry'!H62)</f>
        <v/>
      </c>
      <c r="I61" s="302" t="str">
        <f>IF('Marks Entry'!I62="","",'Marks Entry'!I62)</f>
        <v/>
      </c>
      <c r="J61" s="302" t="str">
        <f>IF('Marks Entry'!J62="","",'Marks Entry'!J62)</f>
        <v/>
      </c>
      <c r="K61" s="302" t="str">
        <f>IF('Marks Entry'!K62="","",'Marks Entry'!K62)</f>
        <v/>
      </c>
      <c r="L61" s="302" t="str">
        <f>IF('Marks Entry'!L62="","",'Marks Entry'!L62)</f>
        <v/>
      </c>
      <c r="M61" s="303" t="str">
        <f t="shared" si="29"/>
        <v/>
      </c>
      <c r="N61" s="320" t="str">
        <f t="shared" si="30"/>
        <v/>
      </c>
      <c r="O61" s="302" t="str">
        <f>IF('Marks Entry'!M62="","",'Marks Entry'!M62)</f>
        <v/>
      </c>
      <c r="P61" s="320" t="str">
        <f t="shared" si="31"/>
        <v/>
      </c>
      <c r="Q61" s="317" t="str">
        <f>IF('Marks Entry'!N62="","",'Marks Entry'!N62)</f>
        <v/>
      </c>
      <c r="R61" s="321" t="str">
        <f t="shared" si="32"/>
        <v/>
      </c>
      <c r="S61" s="307">
        <f t="shared" si="33"/>
        <v>0</v>
      </c>
      <c r="T61" s="307">
        <f t="shared" si="122"/>
        <v>0</v>
      </c>
      <c r="U61" s="308" t="str">
        <f t="shared" si="34"/>
        <v/>
      </c>
      <c r="V61" s="307" t="str">
        <f t="shared" si="35"/>
        <v/>
      </c>
      <c r="W61" s="307" t="str">
        <f t="shared" si="36"/>
        <v/>
      </c>
      <c r="X61" s="307" t="str">
        <f t="shared" si="37"/>
        <v/>
      </c>
      <c r="Y61" s="302" t="str">
        <f>IF('Marks Entry'!O62="","",'Marks Entry'!O62)</f>
        <v/>
      </c>
      <c r="Z61" s="302" t="str">
        <f>IF('Marks Entry'!P62="","",'Marks Entry'!P62)</f>
        <v/>
      </c>
      <c r="AA61" s="302" t="str">
        <f>IF('Marks Entry'!Q62="","",'Marks Entry'!Q62)</f>
        <v/>
      </c>
      <c r="AB61" s="303" t="str">
        <f t="shared" si="38"/>
        <v/>
      </c>
      <c r="AC61" s="320" t="str">
        <f t="shared" si="39"/>
        <v/>
      </c>
      <c r="AD61" s="302" t="str">
        <f>IF('Marks Entry'!R62="","",'Marks Entry'!R62)</f>
        <v/>
      </c>
      <c r="AE61" s="320" t="str">
        <f t="shared" si="40"/>
        <v/>
      </c>
      <c r="AF61" s="317" t="str">
        <f>IF('Marks Entry'!S62="","",'Marks Entry'!S62)</f>
        <v/>
      </c>
      <c r="AG61" s="321" t="str">
        <f t="shared" si="41"/>
        <v/>
      </c>
      <c r="AH61" s="307">
        <f t="shared" si="42"/>
        <v>0</v>
      </c>
      <c r="AI61" s="307">
        <f t="shared" si="123"/>
        <v>0</v>
      </c>
      <c r="AJ61" s="308" t="str">
        <f t="shared" si="43"/>
        <v/>
      </c>
      <c r="AK61" s="307" t="str">
        <f t="shared" si="44"/>
        <v/>
      </c>
      <c r="AL61" s="307" t="str">
        <f t="shared" si="45"/>
        <v/>
      </c>
      <c r="AM61" s="307" t="str">
        <f t="shared" si="46"/>
        <v/>
      </c>
      <c r="AN61" s="302" t="str">
        <f>IF('Marks Entry'!T62="","",'Marks Entry'!T62)</f>
        <v/>
      </c>
      <c r="AO61" s="302" t="str">
        <f>IF('Marks Entry'!U62="","",'Marks Entry'!U62)</f>
        <v/>
      </c>
      <c r="AP61" s="302" t="str">
        <f>IF('Marks Entry'!V62="","",'Marks Entry'!V62)</f>
        <v/>
      </c>
      <c r="AQ61" s="303" t="str">
        <f t="shared" si="47"/>
        <v/>
      </c>
      <c r="AR61" s="320" t="str">
        <f t="shared" si="48"/>
        <v/>
      </c>
      <c r="AS61" s="302" t="str">
        <f>IF('Marks Entry'!W62="","",'Marks Entry'!W62)</f>
        <v/>
      </c>
      <c r="AT61" s="320" t="str">
        <f t="shared" si="49"/>
        <v/>
      </c>
      <c r="AU61" s="317" t="str">
        <f>IF('Marks Entry'!X62="","",'Marks Entry'!X62)</f>
        <v/>
      </c>
      <c r="AV61" s="321" t="str">
        <f t="shared" si="50"/>
        <v/>
      </c>
      <c r="AW61" s="307">
        <f t="shared" si="51"/>
        <v>0</v>
      </c>
      <c r="AX61" s="307">
        <f t="shared" si="124"/>
        <v>0</v>
      </c>
      <c r="AY61" s="308" t="str">
        <f t="shared" si="52"/>
        <v/>
      </c>
      <c r="AZ61" s="307" t="str">
        <f t="shared" si="53"/>
        <v/>
      </c>
      <c r="BA61" s="307" t="str">
        <f t="shared" si="54"/>
        <v/>
      </c>
      <c r="BB61" s="307" t="str">
        <f t="shared" si="55"/>
        <v/>
      </c>
      <c r="BC61" s="302" t="str">
        <f>IF('Marks Entry'!Y62="","",'Marks Entry'!Y62)</f>
        <v/>
      </c>
      <c r="BD61" s="302" t="str">
        <f>IF('Marks Entry'!Z62="","",'Marks Entry'!Z62)</f>
        <v/>
      </c>
      <c r="BE61" s="302" t="str">
        <f>IF('Marks Entry'!AA62="","",'Marks Entry'!AA62)</f>
        <v/>
      </c>
      <c r="BF61" s="303" t="str">
        <f t="shared" si="56"/>
        <v/>
      </c>
      <c r="BG61" s="320" t="str">
        <f t="shared" si="57"/>
        <v/>
      </c>
      <c r="BH61" s="302" t="str">
        <f>IF('Marks Entry'!AB62="","",'Marks Entry'!AB62)</f>
        <v/>
      </c>
      <c r="BI61" s="320" t="str">
        <f t="shared" si="58"/>
        <v/>
      </c>
      <c r="BJ61" s="317" t="str">
        <f>IF('Marks Entry'!AC62="","",'Marks Entry'!AC62)</f>
        <v/>
      </c>
      <c r="BK61" s="321" t="str">
        <f t="shared" si="59"/>
        <v/>
      </c>
      <c r="BL61" s="307">
        <f t="shared" si="60"/>
        <v>0</v>
      </c>
      <c r="BM61" s="307">
        <f t="shared" si="125"/>
        <v>0</v>
      </c>
      <c r="BN61" s="308" t="str">
        <f t="shared" si="61"/>
        <v/>
      </c>
      <c r="BO61" s="307" t="str">
        <f t="shared" si="62"/>
        <v/>
      </c>
      <c r="BP61" s="307" t="str">
        <f t="shared" si="63"/>
        <v/>
      </c>
      <c r="BQ61" s="307" t="str">
        <f t="shared" si="64"/>
        <v/>
      </c>
      <c r="BR61" s="302" t="str">
        <f>IF('Marks Entry'!AD62="","",'Marks Entry'!AD62)</f>
        <v/>
      </c>
      <c r="BS61" s="302" t="str">
        <f>IF('Marks Entry'!AE62="","",'Marks Entry'!AE62)</f>
        <v/>
      </c>
      <c r="BT61" s="302" t="str">
        <f>IF('Marks Entry'!AF62="","",'Marks Entry'!AF62)</f>
        <v/>
      </c>
      <c r="BU61" s="303" t="str">
        <f t="shared" si="65"/>
        <v/>
      </c>
      <c r="BV61" s="320" t="str">
        <f t="shared" si="66"/>
        <v/>
      </c>
      <c r="BW61" s="302" t="str">
        <f>IF('Marks Entry'!AG62="","",'Marks Entry'!AG62)</f>
        <v/>
      </c>
      <c r="BX61" s="320" t="str">
        <f t="shared" si="67"/>
        <v/>
      </c>
      <c r="BY61" s="317" t="str">
        <f>IF('Marks Entry'!AH62="","",'Marks Entry'!AH62)</f>
        <v/>
      </c>
      <c r="BZ61" s="321" t="str">
        <f t="shared" si="68"/>
        <v/>
      </c>
      <c r="CA61" s="307">
        <f t="shared" si="69"/>
        <v>0</v>
      </c>
      <c r="CB61" s="307">
        <f t="shared" si="126"/>
        <v>0</v>
      </c>
      <c r="CC61" s="308" t="str">
        <f t="shared" si="70"/>
        <v/>
      </c>
      <c r="CD61" s="307" t="str">
        <f t="shared" si="71"/>
        <v/>
      </c>
      <c r="CE61" s="307" t="str">
        <f t="shared" si="72"/>
        <v/>
      </c>
      <c r="CF61" s="307" t="str">
        <f t="shared" si="73"/>
        <v/>
      </c>
      <c r="CG61" s="302" t="str">
        <f>IF('Marks Entry'!AI62="","",'Marks Entry'!AI62)</f>
        <v/>
      </c>
      <c r="CH61" s="302" t="str">
        <f>IF('Marks Entry'!AJ62="","",'Marks Entry'!AJ62)</f>
        <v/>
      </c>
      <c r="CI61" s="302" t="str">
        <f>IF('Marks Entry'!AK62="","",'Marks Entry'!AK62)</f>
        <v/>
      </c>
      <c r="CJ61" s="303" t="str">
        <f t="shared" si="74"/>
        <v/>
      </c>
      <c r="CK61" s="320" t="str">
        <f t="shared" si="75"/>
        <v/>
      </c>
      <c r="CL61" s="302" t="str">
        <f>IF('Marks Entry'!AL62="","",'Marks Entry'!AL62)</f>
        <v/>
      </c>
      <c r="CM61" s="320" t="str">
        <f t="shared" si="76"/>
        <v/>
      </c>
      <c r="CN61" s="317" t="str">
        <f>IF('Marks Entry'!AM62="","",'Marks Entry'!AM62)</f>
        <v/>
      </c>
      <c r="CO61" s="321" t="str">
        <f t="shared" si="77"/>
        <v/>
      </c>
      <c r="CP61" s="307">
        <f t="shared" si="78"/>
        <v>0</v>
      </c>
      <c r="CQ61" s="307">
        <f t="shared" si="127"/>
        <v>0</v>
      </c>
      <c r="CR61" s="308" t="str">
        <f t="shared" si="79"/>
        <v/>
      </c>
      <c r="CS61" s="307" t="str">
        <f t="shared" si="80"/>
        <v/>
      </c>
      <c r="CT61" s="307" t="str">
        <f t="shared" si="81"/>
        <v/>
      </c>
      <c r="CU61" s="307" t="str">
        <f t="shared" si="82"/>
        <v/>
      </c>
      <c r="CV61" s="307">
        <f t="shared" si="21"/>
        <v>0</v>
      </c>
      <c r="CW61" s="322" t="str">
        <f t="shared" si="83"/>
        <v/>
      </c>
      <c r="CX61" s="322" t="str">
        <f t="shared" si="84"/>
        <v/>
      </c>
      <c r="CY61" s="322" t="str">
        <f t="shared" si="85"/>
        <v/>
      </c>
      <c r="CZ61" s="322" t="str">
        <f t="shared" si="86"/>
        <v/>
      </c>
      <c r="DA61" s="322" t="str">
        <f t="shared" si="87"/>
        <v/>
      </c>
      <c r="DB61" s="322" t="str">
        <f t="shared" si="88"/>
        <v/>
      </c>
      <c r="DC61" s="310">
        <f t="shared" si="117"/>
        <v>0</v>
      </c>
      <c r="DD61" s="310">
        <f t="shared" si="118"/>
        <v>0</v>
      </c>
      <c r="DE61" s="310">
        <f t="shared" si="119"/>
        <v>0</v>
      </c>
      <c r="DF61" s="310">
        <f t="shared" si="120"/>
        <v>0</v>
      </c>
      <c r="DG61" s="310">
        <f t="shared" si="121"/>
        <v>0</v>
      </c>
      <c r="DH61" s="323" t="str">
        <f t="shared" si="89"/>
        <v/>
      </c>
      <c r="DI61" s="20" t="str">
        <f>IF('Marks Entry'!AN62="","",'Marks Entry'!AN62)</f>
        <v/>
      </c>
      <c r="DJ61" s="20" t="str">
        <f>IF('Marks Entry'!AO62="","",'Marks Entry'!AO62)</f>
        <v/>
      </c>
      <c r="DK61" s="20" t="str">
        <f>IF('Marks Entry'!AP62="","",'Marks Entry'!AP62)</f>
        <v/>
      </c>
      <c r="DL61" s="20" t="str">
        <f>IF('Marks Entry'!AQ62="","",'Marks Entry'!AQ62)</f>
        <v/>
      </c>
      <c r="DM61" s="302" t="str">
        <f t="shared" si="90"/>
        <v/>
      </c>
      <c r="DN61" s="302" t="str">
        <f t="shared" si="91"/>
        <v/>
      </c>
      <c r="DO61" s="324" t="str">
        <f t="shared" si="92"/>
        <v/>
      </c>
      <c r="DP61" s="302" t="str">
        <f t="shared" si="93"/>
        <v/>
      </c>
      <c r="DQ61" s="325" t="str">
        <f t="shared" si="94"/>
        <v/>
      </c>
      <c r="DR61" s="324" t="str">
        <f t="shared" si="95"/>
        <v/>
      </c>
      <c r="DS61" s="302" t="str">
        <f t="shared" si="96"/>
        <v/>
      </c>
      <c r="DT61" s="325" t="str">
        <f t="shared" si="97"/>
        <v/>
      </c>
      <c r="DU61" s="324" t="str">
        <f t="shared" si="98"/>
        <v/>
      </c>
      <c r="DV61" s="302" t="str">
        <f t="shared" si="99"/>
        <v/>
      </c>
      <c r="DW61" s="325" t="str">
        <f t="shared" si="100"/>
        <v/>
      </c>
      <c r="DX61" s="324" t="str">
        <f t="shared" si="101"/>
        <v/>
      </c>
      <c r="DY61" s="302" t="str">
        <f t="shared" si="102"/>
        <v/>
      </c>
      <c r="DZ61" s="325" t="str">
        <f t="shared" si="103"/>
        <v/>
      </c>
      <c r="EA61" s="324" t="str">
        <f t="shared" si="104"/>
        <v/>
      </c>
      <c r="EB61" s="302" t="str">
        <f t="shared" si="105"/>
        <v/>
      </c>
      <c r="EC61" s="325" t="str">
        <f t="shared" si="106"/>
        <v/>
      </c>
      <c r="ED61" s="324" t="str">
        <f t="shared" si="128"/>
        <v/>
      </c>
      <c r="EE61" s="313" t="str">
        <f t="shared" si="107"/>
        <v xml:space="preserve">      </v>
      </c>
      <c r="EF61" s="313" t="str">
        <f t="shared" si="108"/>
        <v xml:space="preserve">      </v>
      </c>
      <c r="EG61" s="313" t="str">
        <f t="shared" si="109"/>
        <v xml:space="preserve">      </v>
      </c>
      <c r="EH61" s="313" t="str">
        <f t="shared" si="110"/>
        <v xml:space="preserve">      </v>
      </c>
      <c r="EI61" s="313" t="str">
        <f t="shared" si="111"/>
        <v/>
      </c>
      <c r="EJ61" s="326" t="str">
        <f t="shared" si="112"/>
        <v/>
      </c>
      <c r="EK61" s="327" t="str">
        <f t="shared" si="113"/>
        <v/>
      </c>
      <c r="EL61" s="328" t="str">
        <f t="shared" si="114"/>
        <v/>
      </c>
      <c r="EM61" s="329" t="str">
        <f t="shared" si="115"/>
        <v/>
      </c>
      <c r="EN61" s="330" t="str">
        <f t="shared" si="129"/>
        <v/>
      </c>
      <c r="EO61" s="20" t="str">
        <f t="shared" si="116"/>
        <v/>
      </c>
    </row>
    <row r="62" spans="1:146" s="132" customFormat="1" ht="15.65" customHeight="1">
      <c r="A62" s="315">
        <v>57</v>
      </c>
      <c r="B62" s="316">
        <f>IF('Marks Entry'!B63="","",'Marks Entry'!B63)</f>
        <v>957</v>
      </c>
      <c r="C62" s="317" t="str">
        <f>IF('Marks Entry'!C63="","",'Marks Entry'!C63)</f>
        <v/>
      </c>
      <c r="D62" s="318" t="str">
        <f>IF('Marks Entry'!D63="","",'Marks Entry'!D63)</f>
        <v/>
      </c>
      <c r="E62" s="319" t="str">
        <f>IF('Marks Entry'!E63="","",'Marks Entry'!E63)</f>
        <v/>
      </c>
      <c r="F62" s="319" t="str">
        <f>IF('Marks Entry'!F63="","",'Marks Entry'!F63)</f>
        <v/>
      </c>
      <c r="G62" s="319" t="str">
        <f>IF('Marks Entry'!G63="","",'Marks Entry'!G63)</f>
        <v/>
      </c>
      <c r="H62" s="302" t="str">
        <f>IF('Marks Entry'!H63="","",'Marks Entry'!H63)</f>
        <v/>
      </c>
      <c r="I62" s="302" t="str">
        <f>IF('Marks Entry'!I63="","",'Marks Entry'!I63)</f>
        <v/>
      </c>
      <c r="J62" s="302" t="str">
        <f>IF('Marks Entry'!J63="","",'Marks Entry'!J63)</f>
        <v/>
      </c>
      <c r="K62" s="302" t="str">
        <f>IF('Marks Entry'!K63="","",'Marks Entry'!K63)</f>
        <v/>
      </c>
      <c r="L62" s="302" t="str">
        <f>IF('Marks Entry'!L63="","",'Marks Entry'!L63)</f>
        <v/>
      </c>
      <c r="M62" s="303" t="str">
        <f t="shared" si="29"/>
        <v/>
      </c>
      <c r="N62" s="320" t="str">
        <f t="shared" si="30"/>
        <v/>
      </c>
      <c r="O62" s="302" t="str">
        <f>IF('Marks Entry'!M63="","",'Marks Entry'!M63)</f>
        <v/>
      </c>
      <c r="P62" s="320" t="str">
        <f t="shared" si="31"/>
        <v/>
      </c>
      <c r="Q62" s="317" t="str">
        <f>IF('Marks Entry'!N63="","",'Marks Entry'!N63)</f>
        <v/>
      </c>
      <c r="R62" s="321" t="str">
        <f t="shared" si="32"/>
        <v/>
      </c>
      <c r="S62" s="307">
        <f t="shared" si="33"/>
        <v>0</v>
      </c>
      <c r="T62" s="307">
        <f t="shared" si="122"/>
        <v>0</v>
      </c>
      <c r="U62" s="308" t="str">
        <f t="shared" si="34"/>
        <v/>
      </c>
      <c r="V62" s="307" t="str">
        <f t="shared" si="35"/>
        <v/>
      </c>
      <c r="W62" s="307" t="str">
        <f t="shared" si="36"/>
        <v/>
      </c>
      <c r="X62" s="307" t="str">
        <f t="shared" si="37"/>
        <v/>
      </c>
      <c r="Y62" s="302" t="str">
        <f>IF('Marks Entry'!O63="","",'Marks Entry'!O63)</f>
        <v/>
      </c>
      <c r="Z62" s="302" t="str">
        <f>IF('Marks Entry'!P63="","",'Marks Entry'!P63)</f>
        <v/>
      </c>
      <c r="AA62" s="302" t="str">
        <f>IF('Marks Entry'!Q63="","",'Marks Entry'!Q63)</f>
        <v/>
      </c>
      <c r="AB62" s="303" t="str">
        <f t="shared" si="38"/>
        <v/>
      </c>
      <c r="AC62" s="320" t="str">
        <f t="shared" si="39"/>
        <v/>
      </c>
      <c r="AD62" s="302" t="str">
        <f>IF('Marks Entry'!R63="","",'Marks Entry'!R63)</f>
        <v/>
      </c>
      <c r="AE62" s="320" t="str">
        <f t="shared" si="40"/>
        <v/>
      </c>
      <c r="AF62" s="317" t="str">
        <f>IF('Marks Entry'!S63="","",'Marks Entry'!S63)</f>
        <v/>
      </c>
      <c r="AG62" s="321" t="str">
        <f t="shared" si="41"/>
        <v/>
      </c>
      <c r="AH62" s="307">
        <f t="shared" si="42"/>
        <v>0</v>
      </c>
      <c r="AI62" s="307">
        <f t="shared" si="123"/>
        <v>0</v>
      </c>
      <c r="AJ62" s="308" t="str">
        <f t="shared" si="43"/>
        <v/>
      </c>
      <c r="AK62" s="307" t="str">
        <f t="shared" si="44"/>
        <v/>
      </c>
      <c r="AL62" s="307" t="str">
        <f t="shared" si="45"/>
        <v/>
      </c>
      <c r="AM62" s="307" t="str">
        <f t="shared" si="46"/>
        <v/>
      </c>
      <c r="AN62" s="302" t="str">
        <f>IF('Marks Entry'!T63="","",'Marks Entry'!T63)</f>
        <v/>
      </c>
      <c r="AO62" s="302" t="str">
        <f>IF('Marks Entry'!U63="","",'Marks Entry'!U63)</f>
        <v/>
      </c>
      <c r="AP62" s="302" t="str">
        <f>IF('Marks Entry'!V63="","",'Marks Entry'!V63)</f>
        <v/>
      </c>
      <c r="AQ62" s="303" t="str">
        <f t="shared" si="47"/>
        <v/>
      </c>
      <c r="AR62" s="320" t="str">
        <f t="shared" si="48"/>
        <v/>
      </c>
      <c r="AS62" s="302" t="str">
        <f>IF('Marks Entry'!W63="","",'Marks Entry'!W63)</f>
        <v/>
      </c>
      <c r="AT62" s="320" t="str">
        <f t="shared" si="49"/>
        <v/>
      </c>
      <c r="AU62" s="317" t="str">
        <f>IF('Marks Entry'!X63="","",'Marks Entry'!X63)</f>
        <v/>
      </c>
      <c r="AV62" s="321" t="str">
        <f t="shared" si="50"/>
        <v/>
      </c>
      <c r="AW62" s="307">
        <f t="shared" si="51"/>
        <v>0</v>
      </c>
      <c r="AX62" s="307">
        <f t="shared" si="124"/>
        <v>0</v>
      </c>
      <c r="AY62" s="308" t="str">
        <f t="shared" si="52"/>
        <v/>
      </c>
      <c r="AZ62" s="307" t="str">
        <f t="shared" si="53"/>
        <v/>
      </c>
      <c r="BA62" s="307" t="str">
        <f t="shared" si="54"/>
        <v/>
      </c>
      <c r="BB62" s="307" t="str">
        <f t="shared" si="55"/>
        <v/>
      </c>
      <c r="BC62" s="302" t="str">
        <f>IF('Marks Entry'!Y63="","",'Marks Entry'!Y63)</f>
        <v/>
      </c>
      <c r="BD62" s="302" t="str">
        <f>IF('Marks Entry'!Z63="","",'Marks Entry'!Z63)</f>
        <v/>
      </c>
      <c r="BE62" s="302" t="str">
        <f>IF('Marks Entry'!AA63="","",'Marks Entry'!AA63)</f>
        <v/>
      </c>
      <c r="BF62" s="303" t="str">
        <f t="shared" si="56"/>
        <v/>
      </c>
      <c r="BG62" s="320" t="str">
        <f t="shared" si="57"/>
        <v/>
      </c>
      <c r="BH62" s="302" t="str">
        <f>IF('Marks Entry'!AB63="","",'Marks Entry'!AB63)</f>
        <v/>
      </c>
      <c r="BI62" s="320" t="str">
        <f t="shared" si="58"/>
        <v/>
      </c>
      <c r="BJ62" s="317" t="str">
        <f>IF('Marks Entry'!AC63="","",'Marks Entry'!AC63)</f>
        <v/>
      </c>
      <c r="BK62" s="321" t="str">
        <f t="shared" si="59"/>
        <v/>
      </c>
      <c r="BL62" s="307">
        <f t="shared" si="60"/>
        <v>0</v>
      </c>
      <c r="BM62" s="307">
        <f t="shared" si="125"/>
        <v>0</v>
      </c>
      <c r="BN62" s="308" t="str">
        <f t="shared" si="61"/>
        <v/>
      </c>
      <c r="BO62" s="307" t="str">
        <f t="shared" si="62"/>
        <v/>
      </c>
      <c r="BP62" s="307" t="str">
        <f t="shared" si="63"/>
        <v/>
      </c>
      <c r="BQ62" s="307" t="str">
        <f t="shared" si="64"/>
        <v/>
      </c>
      <c r="BR62" s="302" t="str">
        <f>IF('Marks Entry'!AD63="","",'Marks Entry'!AD63)</f>
        <v/>
      </c>
      <c r="BS62" s="302" t="str">
        <f>IF('Marks Entry'!AE63="","",'Marks Entry'!AE63)</f>
        <v/>
      </c>
      <c r="BT62" s="302" t="str">
        <f>IF('Marks Entry'!AF63="","",'Marks Entry'!AF63)</f>
        <v/>
      </c>
      <c r="BU62" s="303" t="str">
        <f t="shared" si="65"/>
        <v/>
      </c>
      <c r="BV62" s="320" t="str">
        <f t="shared" si="66"/>
        <v/>
      </c>
      <c r="BW62" s="302" t="str">
        <f>IF('Marks Entry'!AG63="","",'Marks Entry'!AG63)</f>
        <v/>
      </c>
      <c r="BX62" s="320" t="str">
        <f t="shared" si="67"/>
        <v/>
      </c>
      <c r="BY62" s="317" t="str">
        <f>IF('Marks Entry'!AH63="","",'Marks Entry'!AH63)</f>
        <v/>
      </c>
      <c r="BZ62" s="321" t="str">
        <f t="shared" si="68"/>
        <v/>
      </c>
      <c r="CA62" s="307">
        <f t="shared" si="69"/>
        <v>0</v>
      </c>
      <c r="CB62" s="307">
        <f t="shared" si="126"/>
        <v>0</v>
      </c>
      <c r="CC62" s="308" t="str">
        <f t="shared" si="70"/>
        <v/>
      </c>
      <c r="CD62" s="307" t="str">
        <f t="shared" si="71"/>
        <v/>
      </c>
      <c r="CE62" s="307" t="str">
        <f t="shared" si="72"/>
        <v/>
      </c>
      <c r="CF62" s="307" t="str">
        <f t="shared" si="73"/>
        <v/>
      </c>
      <c r="CG62" s="302" t="str">
        <f>IF('Marks Entry'!AI63="","",'Marks Entry'!AI63)</f>
        <v/>
      </c>
      <c r="CH62" s="302" t="str">
        <f>IF('Marks Entry'!AJ63="","",'Marks Entry'!AJ63)</f>
        <v/>
      </c>
      <c r="CI62" s="302" t="str">
        <f>IF('Marks Entry'!AK63="","",'Marks Entry'!AK63)</f>
        <v/>
      </c>
      <c r="CJ62" s="303" t="str">
        <f t="shared" si="74"/>
        <v/>
      </c>
      <c r="CK62" s="320" t="str">
        <f t="shared" si="75"/>
        <v/>
      </c>
      <c r="CL62" s="302" t="str">
        <f>IF('Marks Entry'!AL63="","",'Marks Entry'!AL63)</f>
        <v/>
      </c>
      <c r="CM62" s="320" t="str">
        <f t="shared" si="76"/>
        <v/>
      </c>
      <c r="CN62" s="317" t="str">
        <f>IF('Marks Entry'!AM63="","",'Marks Entry'!AM63)</f>
        <v/>
      </c>
      <c r="CO62" s="321" t="str">
        <f t="shared" si="77"/>
        <v/>
      </c>
      <c r="CP62" s="307">
        <f t="shared" si="78"/>
        <v>0</v>
      </c>
      <c r="CQ62" s="307">
        <f t="shared" si="127"/>
        <v>0</v>
      </c>
      <c r="CR62" s="308" t="str">
        <f t="shared" si="79"/>
        <v/>
      </c>
      <c r="CS62" s="307" t="str">
        <f t="shared" si="80"/>
        <v/>
      </c>
      <c r="CT62" s="307" t="str">
        <f t="shared" si="81"/>
        <v/>
      </c>
      <c r="CU62" s="307" t="str">
        <f t="shared" si="82"/>
        <v/>
      </c>
      <c r="CV62" s="307">
        <f t="shared" si="21"/>
        <v>0</v>
      </c>
      <c r="CW62" s="322" t="str">
        <f t="shared" si="83"/>
        <v/>
      </c>
      <c r="CX62" s="322" t="str">
        <f t="shared" si="84"/>
        <v/>
      </c>
      <c r="CY62" s="322" t="str">
        <f t="shared" si="85"/>
        <v/>
      </c>
      <c r="CZ62" s="322" t="str">
        <f t="shared" si="86"/>
        <v/>
      </c>
      <c r="DA62" s="322" t="str">
        <f t="shared" si="87"/>
        <v/>
      </c>
      <c r="DB62" s="322" t="str">
        <f t="shared" si="88"/>
        <v/>
      </c>
      <c r="DC62" s="310">
        <f t="shared" si="117"/>
        <v>0</v>
      </c>
      <c r="DD62" s="310">
        <f t="shared" si="118"/>
        <v>0</v>
      </c>
      <c r="DE62" s="310">
        <f t="shared" si="119"/>
        <v>0</v>
      </c>
      <c r="DF62" s="310">
        <f t="shared" si="120"/>
        <v>0</v>
      </c>
      <c r="DG62" s="310">
        <f t="shared" si="121"/>
        <v>0</v>
      </c>
      <c r="DH62" s="323" t="str">
        <f t="shared" si="89"/>
        <v/>
      </c>
      <c r="DI62" s="20" t="str">
        <f>IF('Marks Entry'!AN63="","",'Marks Entry'!AN63)</f>
        <v/>
      </c>
      <c r="DJ62" s="20" t="str">
        <f>IF('Marks Entry'!AO63="","",'Marks Entry'!AO63)</f>
        <v/>
      </c>
      <c r="DK62" s="20" t="str">
        <f>IF('Marks Entry'!AP63="","",'Marks Entry'!AP63)</f>
        <v/>
      </c>
      <c r="DL62" s="20" t="str">
        <f>IF('Marks Entry'!AQ63="","",'Marks Entry'!AQ63)</f>
        <v/>
      </c>
      <c r="DM62" s="302" t="str">
        <f t="shared" si="90"/>
        <v/>
      </c>
      <c r="DN62" s="302" t="str">
        <f t="shared" si="91"/>
        <v/>
      </c>
      <c r="DO62" s="324" t="str">
        <f t="shared" si="92"/>
        <v/>
      </c>
      <c r="DP62" s="302" t="str">
        <f t="shared" si="93"/>
        <v/>
      </c>
      <c r="DQ62" s="325" t="str">
        <f t="shared" si="94"/>
        <v/>
      </c>
      <c r="DR62" s="324" t="str">
        <f t="shared" si="95"/>
        <v/>
      </c>
      <c r="DS62" s="302" t="str">
        <f t="shared" si="96"/>
        <v/>
      </c>
      <c r="DT62" s="325" t="str">
        <f t="shared" si="97"/>
        <v/>
      </c>
      <c r="DU62" s="324" t="str">
        <f t="shared" si="98"/>
        <v/>
      </c>
      <c r="DV62" s="302" t="str">
        <f t="shared" si="99"/>
        <v/>
      </c>
      <c r="DW62" s="325" t="str">
        <f t="shared" si="100"/>
        <v/>
      </c>
      <c r="DX62" s="324" t="str">
        <f t="shared" si="101"/>
        <v/>
      </c>
      <c r="DY62" s="302" t="str">
        <f t="shared" si="102"/>
        <v/>
      </c>
      <c r="DZ62" s="325" t="str">
        <f t="shared" si="103"/>
        <v/>
      </c>
      <c r="EA62" s="324" t="str">
        <f t="shared" si="104"/>
        <v/>
      </c>
      <c r="EB62" s="302" t="str">
        <f t="shared" si="105"/>
        <v/>
      </c>
      <c r="EC62" s="325" t="str">
        <f t="shared" si="106"/>
        <v/>
      </c>
      <c r="ED62" s="324" t="str">
        <f t="shared" si="128"/>
        <v/>
      </c>
      <c r="EE62" s="313" t="str">
        <f t="shared" si="107"/>
        <v xml:space="preserve">      </v>
      </c>
      <c r="EF62" s="313" t="str">
        <f t="shared" si="108"/>
        <v xml:space="preserve">      </v>
      </c>
      <c r="EG62" s="313" t="str">
        <f t="shared" si="109"/>
        <v xml:space="preserve">      </v>
      </c>
      <c r="EH62" s="313" t="str">
        <f t="shared" si="110"/>
        <v xml:space="preserve">      </v>
      </c>
      <c r="EI62" s="313" t="str">
        <f t="shared" si="111"/>
        <v/>
      </c>
      <c r="EJ62" s="326" t="str">
        <f t="shared" si="112"/>
        <v/>
      </c>
      <c r="EK62" s="327" t="str">
        <f t="shared" si="113"/>
        <v/>
      </c>
      <c r="EL62" s="328" t="str">
        <f t="shared" si="114"/>
        <v/>
      </c>
      <c r="EM62" s="329" t="str">
        <f t="shared" si="115"/>
        <v/>
      </c>
      <c r="EN62" s="330" t="str">
        <f t="shared" si="129"/>
        <v/>
      </c>
      <c r="EO62" s="20" t="str">
        <f t="shared" si="116"/>
        <v/>
      </c>
    </row>
    <row r="63" spans="1:146" s="132" customFormat="1" ht="15.65" customHeight="1">
      <c r="A63" s="315">
        <v>58</v>
      </c>
      <c r="B63" s="316">
        <f>IF('Marks Entry'!B64="","",'Marks Entry'!B64)</f>
        <v>958</v>
      </c>
      <c r="C63" s="317" t="str">
        <f>IF('Marks Entry'!C64="","",'Marks Entry'!C64)</f>
        <v/>
      </c>
      <c r="D63" s="318" t="str">
        <f>IF('Marks Entry'!D64="","",'Marks Entry'!D64)</f>
        <v/>
      </c>
      <c r="E63" s="319" t="str">
        <f>IF('Marks Entry'!E64="","",'Marks Entry'!E64)</f>
        <v/>
      </c>
      <c r="F63" s="319" t="str">
        <f>IF('Marks Entry'!F64="","",'Marks Entry'!F64)</f>
        <v/>
      </c>
      <c r="G63" s="319" t="str">
        <f>IF('Marks Entry'!G64="","",'Marks Entry'!G64)</f>
        <v/>
      </c>
      <c r="H63" s="302" t="str">
        <f>IF('Marks Entry'!H64="","",'Marks Entry'!H64)</f>
        <v/>
      </c>
      <c r="I63" s="302" t="str">
        <f>IF('Marks Entry'!I64="","",'Marks Entry'!I64)</f>
        <v/>
      </c>
      <c r="J63" s="302" t="str">
        <f>IF('Marks Entry'!J64="","",'Marks Entry'!J64)</f>
        <v/>
      </c>
      <c r="K63" s="302" t="str">
        <f>IF('Marks Entry'!K64="","",'Marks Entry'!K64)</f>
        <v/>
      </c>
      <c r="L63" s="302" t="str">
        <f>IF('Marks Entry'!L64="","",'Marks Entry'!L64)</f>
        <v/>
      </c>
      <c r="M63" s="303" t="str">
        <f t="shared" si="29"/>
        <v/>
      </c>
      <c r="N63" s="320" t="str">
        <f t="shared" si="30"/>
        <v/>
      </c>
      <c r="O63" s="302" t="str">
        <f>IF('Marks Entry'!M64="","",'Marks Entry'!M64)</f>
        <v/>
      </c>
      <c r="P63" s="320" t="str">
        <f t="shared" si="31"/>
        <v/>
      </c>
      <c r="Q63" s="317" t="str">
        <f>IF('Marks Entry'!N64="","",'Marks Entry'!N64)</f>
        <v/>
      </c>
      <c r="R63" s="321" t="str">
        <f t="shared" si="32"/>
        <v/>
      </c>
      <c r="S63" s="307">
        <f t="shared" si="33"/>
        <v>0</v>
      </c>
      <c r="T63" s="307">
        <f t="shared" si="122"/>
        <v>0</v>
      </c>
      <c r="U63" s="308" t="str">
        <f t="shared" si="34"/>
        <v/>
      </c>
      <c r="V63" s="307" t="str">
        <f t="shared" si="35"/>
        <v/>
      </c>
      <c r="W63" s="307" t="str">
        <f t="shared" si="36"/>
        <v/>
      </c>
      <c r="X63" s="307" t="str">
        <f t="shared" si="37"/>
        <v/>
      </c>
      <c r="Y63" s="302" t="str">
        <f>IF('Marks Entry'!O64="","",'Marks Entry'!O64)</f>
        <v/>
      </c>
      <c r="Z63" s="302" t="str">
        <f>IF('Marks Entry'!P64="","",'Marks Entry'!P64)</f>
        <v/>
      </c>
      <c r="AA63" s="302" t="str">
        <f>IF('Marks Entry'!Q64="","",'Marks Entry'!Q64)</f>
        <v/>
      </c>
      <c r="AB63" s="303" t="str">
        <f t="shared" si="38"/>
        <v/>
      </c>
      <c r="AC63" s="320" t="str">
        <f t="shared" si="39"/>
        <v/>
      </c>
      <c r="AD63" s="302" t="str">
        <f>IF('Marks Entry'!R64="","",'Marks Entry'!R64)</f>
        <v/>
      </c>
      <c r="AE63" s="320" t="str">
        <f t="shared" si="40"/>
        <v/>
      </c>
      <c r="AF63" s="317" t="str">
        <f>IF('Marks Entry'!S64="","",'Marks Entry'!S64)</f>
        <v/>
      </c>
      <c r="AG63" s="321" t="str">
        <f t="shared" si="41"/>
        <v/>
      </c>
      <c r="AH63" s="307">
        <f t="shared" si="42"/>
        <v>0</v>
      </c>
      <c r="AI63" s="307">
        <f t="shared" si="123"/>
        <v>0</v>
      </c>
      <c r="AJ63" s="308" t="str">
        <f t="shared" si="43"/>
        <v/>
      </c>
      <c r="AK63" s="307" t="str">
        <f t="shared" si="44"/>
        <v/>
      </c>
      <c r="AL63" s="307" t="str">
        <f t="shared" si="45"/>
        <v/>
      </c>
      <c r="AM63" s="307" t="str">
        <f t="shared" si="46"/>
        <v/>
      </c>
      <c r="AN63" s="302" t="str">
        <f>IF('Marks Entry'!T64="","",'Marks Entry'!T64)</f>
        <v/>
      </c>
      <c r="AO63" s="302" t="str">
        <f>IF('Marks Entry'!U64="","",'Marks Entry'!U64)</f>
        <v/>
      </c>
      <c r="AP63" s="302" t="str">
        <f>IF('Marks Entry'!V64="","",'Marks Entry'!V64)</f>
        <v/>
      </c>
      <c r="AQ63" s="303" t="str">
        <f t="shared" si="47"/>
        <v/>
      </c>
      <c r="AR63" s="320" t="str">
        <f t="shared" si="48"/>
        <v/>
      </c>
      <c r="AS63" s="302" t="str">
        <f>IF('Marks Entry'!W64="","",'Marks Entry'!W64)</f>
        <v/>
      </c>
      <c r="AT63" s="320" t="str">
        <f t="shared" si="49"/>
        <v/>
      </c>
      <c r="AU63" s="317" t="str">
        <f>IF('Marks Entry'!X64="","",'Marks Entry'!X64)</f>
        <v/>
      </c>
      <c r="AV63" s="321" t="str">
        <f t="shared" si="50"/>
        <v/>
      </c>
      <c r="AW63" s="307">
        <f t="shared" si="51"/>
        <v>0</v>
      </c>
      <c r="AX63" s="307">
        <f t="shared" si="124"/>
        <v>0</v>
      </c>
      <c r="AY63" s="308" t="str">
        <f t="shared" si="52"/>
        <v/>
      </c>
      <c r="AZ63" s="307" t="str">
        <f t="shared" si="53"/>
        <v/>
      </c>
      <c r="BA63" s="307" t="str">
        <f t="shared" si="54"/>
        <v/>
      </c>
      <c r="BB63" s="307" t="str">
        <f t="shared" si="55"/>
        <v/>
      </c>
      <c r="BC63" s="302" t="str">
        <f>IF('Marks Entry'!Y64="","",'Marks Entry'!Y64)</f>
        <v/>
      </c>
      <c r="BD63" s="302" t="str">
        <f>IF('Marks Entry'!Z64="","",'Marks Entry'!Z64)</f>
        <v/>
      </c>
      <c r="BE63" s="302" t="str">
        <f>IF('Marks Entry'!AA64="","",'Marks Entry'!AA64)</f>
        <v/>
      </c>
      <c r="BF63" s="303" t="str">
        <f t="shared" si="56"/>
        <v/>
      </c>
      <c r="BG63" s="320" t="str">
        <f t="shared" si="57"/>
        <v/>
      </c>
      <c r="BH63" s="302" t="str">
        <f>IF('Marks Entry'!AB64="","",'Marks Entry'!AB64)</f>
        <v/>
      </c>
      <c r="BI63" s="320" t="str">
        <f t="shared" si="58"/>
        <v/>
      </c>
      <c r="BJ63" s="317" t="str">
        <f>IF('Marks Entry'!AC64="","",'Marks Entry'!AC64)</f>
        <v/>
      </c>
      <c r="BK63" s="321" t="str">
        <f t="shared" si="59"/>
        <v/>
      </c>
      <c r="BL63" s="307">
        <f t="shared" si="60"/>
        <v>0</v>
      </c>
      <c r="BM63" s="307">
        <f t="shared" si="125"/>
        <v>0</v>
      </c>
      <c r="BN63" s="308" t="str">
        <f t="shared" si="61"/>
        <v/>
      </c>
      <c r="BO63" s="307" t="str">
        <f t="shared" si="62"/>
        <v/>
      </c>
      <c r="BP63" s="307" t="str">
        <f t="shared" si="63"/>
        <v/>
      </c>
      <c r="BQ63" s="307" t="str">
        <f t="shared" si="64"/>
        <v/>
      </c>
      <c r="BR63" s="302" t="str">
        <f>IF('Marks Entry'!AD64="","",'Marks Entry'!AD64)</f>
        <v/>
      </c>
      <c r="BS63" s="302" t="str">
        <f>IF('Marks Entry'!AE64="","",'Marks Entry'!AE64)</f>
        <v/>
      </c>
      <c r="BT63" s="302" t="str">
        <f>IF('Marks Entry'!AF64="","",'Marks Entry'!AF64)</f>
        <v/>
      </c>
      <c r="BU63" s="303" t="str">
        <f t="shared" si="65"/>
        <v/>
      </c>
      <c r="BV63" s="320" t="str">
        <f t="shared" si="66"/>
        <v/>
      </c>
      <c r="BW63" s="302" t="str">
        <f>IF('Marks Entry'!AG64="","",'Marks Entry'!AG64)</f>
        <v/>
      </c>
      <c r="BX63" s="320" t="str">
        <f t="shared" si="67"/>
        <v/>
      </c>
      <c r="BY63" s="317" t="str">
        <f>IF('Marks Entry'!AH64="","",'Marks Entry'!AH64)</f>
        <v/>
      </c>
      <c r="BZ63" s="321" t="str">
        <f t="shared" si="68"/>
        <v/>
      </c>
      <c r="CA63" s="307">
        <f t="shared" si="69"/>
        <v>0</v>
      </c>
      <c r="CB63" s="307">
        <f t="shared" si="126"/>
        <v>0</v>
      </c>
      <c r="CC63" s="308" t="str">
        <f t="shared" si="70"/>
        <v/>
      </c>
      <c r="CD63" s="307" t="str">
        <f t="shared" si="71"/>
        <v/>
      </c>
      <c r="CE63" s="307" t="str">
        <f t="shared" si="72"/>
        <v/>
      </c>
      <c r="CF63" s="307" t="str">
        <f t="shared" si="73"/>
        <v/>
      </c>
      <c r="CG63" s="302" t="str">
        <f>IF('Marks Entry'!AI64="","",'Marks Entry'!AI64)</f>
        <v/>
      </c>
      <c r="CH63" s="302" t="str">
        <f>IF('Marks Entry'!AJ64="","",'Marks Entry'!AJ64)</f>
        <v/>
      </c>
      <c r="CI63" s="302" t="str">
        <f>IF('Marks Entry'!AK64="","",'Marks Entry'!AK64)</f>
        <v/>
      </c>
      <c r="CJ63" s="303" t="str">
        <f t="shared" si="74"/>
        <v/>
      </c>
      <c r="CK63" s="320" t="str">
        <f t="shared" si="75"/>
        <v/>
      </c>
      <c r="CL63" s="302" t="str">
        <f>IF('Marks Entry'!AL64="","",'Marks Entry'!AL64)</f>
        <v/>
      </c>
      <c r="CM63" s="320" t="str">
        <f t="shared" si="76"/>
        <v/>
      </c>
      <c r="CN63" s="317" t="str">
        <f>IF('Marks Entry'!AM64="","",'Marks Entry'!AM64)</f>
        <v/>
      </c>
      <c r="CO63" s="321" t="str">
        <f t="shared" si="77"/>
        <v/>
      </c>
      <c r="CP63" s="307">
        <f t="shared" si="78"/>
        <v>0</v>
      </c>
      <c r="CQ63" s="307">
        <f t="shared" si="127"/>
        <v>0</v>
      </c>
      <c r="CR63" s="308" t="str">
        <f t="shared" si="79"/>
        <v/>
      </c>
      <c r="CS63" s="307" t="str">
        <f t="shared" si="80"/>
        <v/>
      </c>
      <c r="CT63" s="307" t="str">
        <f t="shared" si="81"/>
        <v/>
      </c>
      <c r="CU63" s="307" t="str">
        <f t="shared" si="82"/>
        <v/>
      </c>
      <c r="CV63" s="307">
        <f t="shared" si="21"/>
        <v>0</v>
      </c>
      <c r="CW63" s="322" t="str">
        <f t="shared" si="83"/>
        <v/>
      </c>
      <c r="CX63" s="322" t="str">
        <f t="shared" si="84"/>
        <v/>
      </c>
      <c r="CY63" s="322" t="str">
        <f t="shared" si="85"/>
        <v/>
      </c>
      <c r="CZ63" s="322" t="str">
        <f t="shared" si="86"/>
        <v/>
      </c>
      <c r="DA63" s="322" t="str">
        <f t="shared" si="87"/>
        <v/>
      </c>
      <c r="DB63" s="322" t="str">
        <f t="shared" si="88"/>
        <v/>
      </c>
      <c r="DC63" s="310">
        <f t="shared" si="117"/>
        <v>0</v>
      </c>
      <c r="DD63" s="310">
        <f t="shared" si="118"/>
        <v>0</v>
      </c>
      <c r="DE63" s="310">
        <f t="shared" si="119"/>
        <v>0</v>
      </c>
      <c r="DF63" s="310">
        <f t="shared" si="120"/>
        <v>0</v>
      </c>
      <c r="DG63" s="310">
        <f t="shared" si="121"/>
        <v>0</v>
      </c>
      <c r="DH63" s="323" t="str">
        <f t="shared" si="89"/>
        <v/>
      </c>
      <c r="DI63" s="20" t="str">
        <f>IF('Marks Entry'!AN64="","",'Marks Entry'!AN64)</f>
        <v/>
      </c>
      <c r="DJ63" s="20" t="str">
        <f>IF('Marks Entry'!AO64="","",'Marks Entry'!AO64)</f>
        <v/>
      </c>
      <c r="DK63" s="20" t="str">
        <f>IF('Marks Entry'!AP64="","",'Marks Entry'!AP64)</f>
        <v/>
      </c>
      <c r="DL63" s="20" t="str">
        <f>IF('Marks Entry'!AQ64="","",'Marks Entry'!AQ64)</f>
        <v/>
      </c>
      <c r="DM63" s="302" t="str">
        <f t="shared" si="90"/>
        <v/>
      </c>
      <c r="DN63" s="302" t="str">
        <f t="shared" si="91"/>
        <v/>
      </c>
      <c r="DO63" s="324" t="str">
        <f t="shared" si="92"/>
        <v/>
      </c>
      <c r="DP63" s="302" t="str">
        <f t="shared" si="93"/>
        <v/>
      </c>
      <c r="DQ63" s="325" t="str">
        <f t="shared" si="94"/>
        <v/>
      </c>
      <c r="DR63" s="324" t="str">
        <f t="shared" si="95"/>
        <v/>
      </c>
      <c r="DS63" s="302" t="str">
        <f t="shared" si="96"/>
        <v/>
      </c>
      <c r="DT63" s="325" t="str">
        <f t="shared" si="97"/>
        <v/>
      </c>
      <c r="DU63" s="324" t="str">
        <f t="shared" si="98"/>
        <v/>
      </c>
      <c r="DV63" s="302" t="str">
        <f t="shared" si="99"/>
        <v/>
      </c>
      <c r="DW63" s="325" t="str">
        <f t="shared" si="100"/>
        <v/>
      </c>
      <c r="DX63" s="324" t="str">
        <f t="shared" si="101"/>
        <v/>
      </c>
      <c r="DY63" s="302" t="str">
        <f t="shared" si="102"/>
        <v/>
      </c>
      <c r="DZ63" s="325" t="str">
        <f t="shared" si="103"/>
        <v/>
      </c>
      <c r="EA63" s="324" t="str">
        <f t="shared" si="104"/>
        <v/>
      </c>
      <c r="EB63" s="302" t="str">
        <f t="shared" si="105"/>
        <v/>
      </c>
      <c r="EC63" s="325" t="str">
        <f t="shared" si="106"/>
        <v/>
      </c>
      <c r="ED63" s="324" t="str">
        <f t="shared" si="128"/>
        <v/>
      </c>
      <c r="EE63" s="313" t="str">
        <f t="shared" si="107"/>
        <v xml:space="preserve">      </v>
      </c>
      <c r="EF63" s="313" t="str">
        <f t="shared" si="108"/>
        <v xml:space="preserve">      </v>
      </c>
      <c r="EG63" s="313" t="str">
        <f t="shared" si="109"/>
        <v xml:space="preserve">      </v>
      </c>
      <c r="EH63" s="313" t="str">
        <f t="shared" si="110"/>
        <v xml:space="preserve">      </v>
      </c>
      <c r="EI63" s="313" t="str">
        <f t="shared" si="111"/>
        <v/>
      </c>
      <c r="EJ63" s="326" t="str">
        <f t="shared" si="112"/>
        <v/>
      </c>
      <c r="EK63" s="327" t="str">
        <f t="shared" si="113"/>
        <v/>
      </c>
      <c r="EL63" s="328" t="str">
        <f t="shared" si="114"/>
        <v/>
      </c>
      <c r="EM63" s="329" t="str">
        <f t="shared" si="115"/>
        <v/>
      </c>
      <c r="EN63" s="330" t="str">
        <f t="shared" si="129"/>
        <v/>
      </c>
      <c r="EO63" s="20" t="str">
        <f t="shared" si="116"/>
        <v/>
      </c>
    </row>
    <row r="64" spans="1:146" s="132" customFormat="1" ht="15.65" customHeight="1">
      <c r="A64" s="315">
        <v>59</v>
      </c>
      <c r="B64" s="316">
        <f>IF('Marks Entry'!B65="","",'Marks Entry'!B65)</f>
        <v>959</v>
      </c>
      <c r="C64" s="317" t="str">
        <f>IF('Marks Entry'!C65="","",'Marks Entry'!C65)</f>
        <v/>
      </c>
      <c r="D64" s="318" t="str">
        <f>IF('Marks Entry'!D65="","",'Marks Entry'!D65)</f>
        <v/>
      </c>
      <c r="E64" s="319" t="str">
        <f>IF('Marks Entry'!E65="","",'Marks Entry'!E65)</f>
        <v/>
      </c>
      <c r="F64" s="319" t="str">
        <f>IF('Marks Entry'!F65="","",'Marks Entry'!F65)</f>
        <v/>
      </c>
      <c r="G64" s="319" t="str">
        <f>IF('Marks Entry'!G65="","",'Marks Entry'!G65)</f>
        <v/>
      </c>
      <c r="H64" s="302" t="str">
        <f>IF('Marks Entry'!H65="","",'Marks Entry'!H65)</f>
        <v/>
      </c>
      <c r="I64" s="302" t="str">
        <f>IF('Marks Entry'!I65="","",'Marks Entry'!I65)</f>
        <v/>
      </c>
      <c r="J64" s="302" t="str">
        <f>IF('Marks Entry'!J65="","",'Marks Entry'!J65)</f>
        <v/>
      </c>
      <c r="K64" s="302" t="str">
        <f>IF('Marks Entry'!K65="","",'Marks Entry'!K65)</f>
        <v/>
      </c>
      <c r="L64" s="302" t="str">
        <f>IF('Marks Entry'!L65="","",'Marks Entry'!L65)</f>
        <v/>
      </c>
      <c r="M64" s="303" t="str">
        <f t="shared" si="29"/>
        <v/>
      </c>
      <c r="N64" s="320" t="str">
        <f t="shared" si="30"/>
        <v/>
      </c>
      <c r="O64" s="302" t="str">
        <f>IF('Marks Entry'!M65="","",'Marks Entry'!M65)</f>
        <v/>
      </c>
      <c r="P64" s="320" t="str">
        <f t="shared" si="31"/>
        <v/>
      </c>
      <c r="Q64" s="317" t="str">
        <f>IF('Marks Entry'!N65="","",'Marks Entry'!N65)</f>
        <v/>
      </c>
      <c r="R64" s="321" t="str">
        <f t="shared" si="32"/>
        <v/>
      </c>
      <c r="S64" s="307">
        <f t="shared" si="33"/>
        <v>0</v>
      </c>
      <c r="T64" s="307">
        <f t="shared" si="122"/>
        <v>0</v>
      </c>
      <c r="U64" s="308" t="str">
        <f t="shared" si="34"/>
        <v/>
      </c>
      <c r="V64" s="307" t="str">
        <f t="shared" si="35"/>
        <v/>
      </c>
      <c r="W64" s="307" t="str">
        <f t="shared" si="36"/>
        <v/>
      </c>
      <c r="X64" s="307" t="str">
        <f t="shared" si="37"/>
        <v/>
      </c>
      <c r="Y64" s="302" t="str">
        <f>IF('Marks Entry'!O65="","",'Marks Entry'!O65)</f>
        <v/>
      </c>
      <c r="Z64" s="302" t="str">
        <f>IF('Marks Entry'!P65="","",'Marks Entry'!P65)</f>
        <v/>
      </c>
      <c r="AA64" s="302" t="str">
        <f>IF('Marks Entry'!Q65="","",'Marks Entry'!Q65)</f>
        <v/>
      </c>
      <c r="AB64" s="303" t="str">
        <f t="shared" si="38"/>
        <v/>
      </c>
      <c r="AC64" s="320" t="str">
        <f t="shared" si="39"/>
        <v/>
      </c>
      <c r="AD64" s="302" t="str">
        <f>IF('Marks Entry'!R65="","",'Marks Entry'!R65)</f>
        <v/>
      </c>
      <c r="AE64" s="320" t="str">
        <f t="shared" si="40"/>
        <v/>
      </c>
      <c r="AF64" s="317" t="str">
        <f>IF('Marks Entry'!S65="","",'Marks Entry'!S65)</f>
        <v/>
      </c>
      <c r="AG64" s="321" t="str">
        <f t="shared" si="41"/>
        <v/>
      </c>
      <c r="AH64" s="307">
        <f t="shared" si="42"/>
        <v>0</v>
      </c>
      <c r="AI64" s="307">
        <f t="shared" si="123"/>
        <v>0</v>
      </c>
      <c r="AJ64" s="308" t="str">
        <f t="shared" si="43"/>
        <v/>
      </c>
      <c r="AK64" s="307" t="str">
        <f t="shared" si="44"/>
        <v/>
      </c>
      <c r="AL64" s="307" t="str">
        <f t="shared" si="45"/>
        <v/>
      </c>
      <c r="AM64" s="307" t="str">
        <f t="shared" si="46"/>
        <v/>
      </c>
      <c r="AN64" s="302" t="str">
        <f>IF('Marks Entry'!T65="","",'Marks Entry'!T65)</f>
        <v/>
      </c>
      <c r="AO64" s="302" t="str">
        <f>IF('Marks Entry'!U65="","",'Marks Entry'!U65)</f>
        <v/>
      </c>
      <c r="AP64" s="302" t="str">
        <f>IF('Marks Entry'!V65="","",'Marks Entry'!V65)</f>
        <v/>
      </c>
      <c r="AQ64" s="303" t="str">
        <f t="shared" si="47"/>
        <v/>
      </c>
      <c r="AR64" s="320" t="str">
        <f t="shared" si="48"/>
        <v/>
      </c>
      <c r="AS64" s="302" t="str">
        <f>IF('Marks Entry'!W65="","",'Marks Entry'!W65)</f>
        <v/>
      </c>
      <c r="AT64" s="320" t="str">
        <f t="shared" si="49"/>
        <v/>
      </c>
      <c r="AU64" s="317" t="str">
        <f>IF('Marks Entry'!X65="","",'Marks Entry'!X65)</f>
        <v/>
      </c>
      <c r="AV64" s="321" t="str">
        <f t="shared" si="50"/>
        <v/>
      </c>
      <c r="AW64" s="307">
        <f t="shared" si="51"/>
        <v>0</v>
      </c>
      <c r="AX64" s="307">
        <f t="shared" si="124"/>
        <v>0</v>
      </c>
      <c r="AY64" s="308" t="str">
        <f t="shared" si="52"/>
        <v/>
      </c>
      <c r="AZ64" s="307" t="str">
        <f t="shared" si="53"/>
        <v/>
      </c>
      <c r="BA64" s="307" t="str">
        <f t="shared" si="54"/>
        <v/>
      </c>
      <c r="BB64" s="307" t="str">
        <f t="shared" si="55"/>
        <v/>
      </c>
      <c r="BC64" s="302" t="str">
        <f>IF('Marks Entry'!Y65="","",'Marks Entry'!Y65)</f>
        <v/>
      </c>
      <c r="BD64" s="302" t="str">
        <f>IF('Marks Entry'!Z65="","",'Marks Entry'!Z65)</f>
        <v/>
      </c>
      <c r="BE64" s="302" t="str">
        <f>IF('Marks Entry'!AA65="","",'Marks Entry'!AA65)</f>
        <v/>
      </c>
      <c r="BF64" s="303" t="str">
        <f t="shared" si="56"/>
        <v/>
      </c>
      <c r="BG64" s="320" t="str">
        <f t="shared" si="57"/>
        <v/>
      </c>
      <c r="BH64" s="302" t="str">
        <f>IF('Marks Entry'!AB65="","",'Marks Entry'!AB65)</f>
        <v/>
      </c>
      <c r="BI64" s="320" t="str">
        <f t="shared" si="58"/>
        <v/>
      </c>
      <c r="BJ64" s="317" t="str">
        <f>IF('Marks Entry'!AC65="","",'Marks Entry'!AC65)</f>
        <v/>
      </c>
      <c r="BK64" s="321" t="str">
        <f t="shared" si="59"/>
        <v/>
      </c>
      <c r="BL64" s="307">
        <f t="shared" si="60"/>
        <v>0</v>
      </c>
      <c r="BM64" s="307">
        <f t="shared" si="125"/>
        <v>0</v>
      </c>
      <c r="BN64" s="308" t="str">
        <f t="shared" si="61"/>
        <v/>
      </c>
      <c r="BO64" s="307" t="str">
        <f t="shared" si="62"/>
        <v/>
      </c>
      <c r="BP64" s="307" t="str">
        <f t="shared" si="63"/>
        <v/>
      </c>
      <c r="BQ64" s="307" t="str">
        <f t="shared" si="64"/>
        <v/>
      </c>
      <c r="BR64" s="302" t="str">
        <f>IF('Marks Entry'!AD65="","",'Marks Entry'!AD65)</f>
        <v/>
      </c>
      <c r="BS64" s="302" t="str">
        <f>IF('Marks Entry'!AE65="","",'Marks Entry'!AE65)</f>
        <v/>
      </c>
      <c r="BT64" s="302" t="str">
        <f>IF('Marks Entry'!AF65="","",'Marks Entry'!AF65)</f>
        <v/>
      </c>
      <c r="BU64" s="303" t="str">
        <f t="shared" si="65"/>
        <v/>
      </c>
      <c r="BV64" s="320" t="str">
        <f t="shared" si="66"/>
        <v/>
      </c>
      <c r="BW64" s="302" t="str">
        <f>IF('Marks Entry'!AG65="","",'Marks Entry'!AG65)</f>
        <v/>
      </c>
      <c r="BX64" s="320" t="str">
        <f t="shared" si="67"/>
        <v/>
      </c>
      <c r="BY64" s="317" t="str">
        <f>IF('Marks Entry'!AH65="","",'Marks Entry'!AH65)</f>
        <v/>
      </c>
      <c r="BZ64" s="321" t="str">
        <f t="shared" si="68"/>
        <v/>
      </c>
      <c r="CA64" s="307">
        <f t="shared" si="69"/>
        <v>0</v>
      </c>
      <c r="CB64" s="307">
        <f t="shared" si="126"/>
        <v>0</v>
      </c>
      <c r="CC64" s="308" t="str">
        <f t="shared" si="70"/>
        <v/>
      </c>
      <c r="CD64" s="307" t="str">
        <f t="shared" si="71"/>
        <v/>
      </c>
      <c r="CE64" s="307" t="str">
        <f t="shared" si="72"/>
        <v/>
      </c>
      <c r="CF64" s="307" t="str">
        <f t="shared" si="73"/>
        <v/>
      </c>
      <c r="CG64" s="302" t="str">
        <f>IF('Marks Entry'!AI65="","",'Marks Entry'!AI65)</f>
        <v/>
      </c>
      <c r="CH64" s="302" t="str">
        <f>IF('Marks Entry'!AJ65="","",'Marks Entry'!AJ65)</f>
        <v/>
      </c>
      <c r="CI64" s="302" t="str">
        <f>IF('Marks Entry'!AK65="","",'Marks Entry'!AK65)</f>
        <v/>
      </c>
      <c r="CJ64" s="303" t="str">
        <f t="shared" si="74"/>
        <v/>
      </c>
      <c r="CK64" s="320" t="str">
        <f t="shared" si="75"/>
        <v/>
      </c>
      <c r="CL64" s="302" t="str">
        <f>IF('Marks Entry'!AL65="","",'Marks Entry'!AL65)</f>
        <v/>
      </c>
      <c r="CM64" s="320" t="str">
        <f t="shared" si="76"/>
        <v/>
      </c>
      <c r="CN64" s="317" t="str">
        <f>IF('Marks Entry'!AM65="","",'Marks Entry'!AM65)</f>
        <v/>
      </c>
      <c r="CO64" s="321" t="str">
        <f t="shared" si="77"/>
        <v/>
      </c>
      <c r="CP64" s="307">
        <f t="shared" si="78"/>
        <v>0</v>
      </c>
      <c r="CQ64" s="307">
        <f t="shared" si="127"/>
        <v>0</v>
      </c>
      <c r="CR64" s="308" t="str">
        <f t="shared" si="79"/>
        <v/>
      </c>
      <c r="CS64" s="307" t="str">
        <f t="shared" si="80"/>
        <v/>
      </c>
      <c r="CT64" s="307" t="str">
        <f t="shared" si="81"/>
        <v/>
      </c>
      <c r="CU64" s="307" t="str">
        <f t="shared" si="82"/>
        <v/>
      </c>
      <c r="CV64" s="307">
        <f t="shared" si="21"/>
        <v>0</v>
      </c>
      <c r="CW64" s="322" t="str">
        <f t="shared" si="83"/>
        <v/>
      </c>
      <c r="CX64" s="322" t="str">
        <f t="shared" si="84"/>
        <v/>
      </c>
      <c r="CY64" s="322" t="str">
        <f t="shared" si="85"/>
        <v/>
      </c>
      <c r="CZ64" s="322" t="str">
        <f t="shared" si="86"/>
        <v/>
      </c>
      <c r="DA64" s="322" t="str">
        <f t="shared" si="87"/>
        <v/>
      </c>
      <c r="DB64" s="322" t="str">
        <f t="shared" si="88"/>
        <v/>
      </c>
      <c r="DC64" s="310">
        <f t="shared" si="117"/>
        <v>0</v>
      </c>
      <c r="DD64" s="310">
        <f t="shared" si="118"/>
        <v>0</v>
      </c>
      <c r="DE64" s="310">
        <f t="shared" si="119"/>
        <v>0</v>
      </c>
      <c r="DF64" s="310">
        <f t="shared" si="120"/>
        <v>0</v>
      </c>
      <c r="DG64" s="310">
        <f t="shared" si="121"/>
        <v>0</v>
      </c>
      <c r="DH64" s="323" t="str">
        <f t="shared" si="89"/>
        <v/>
      </c>
      <c r="DI64" s="20" t="str">
        <f>IF('Marks Entry'!AN65="","",'Marks Entry'!AN65)</f>
        <v/>
      </c>
      <c r="DJ64" s="20" t="str">
        <f>IF('Marks Entry'!AO65="","",'Marks Entry'!AO65)</f>
        <v/>
      </c>
      <c r="DK64" s="20" t="str">
        <f>IF('Marks Entry'!AP65="","",'Marks Entry'!AP65)</f>
        <v/>
      </c>
      <c r="DL64" s="20" t="str">
        <f>IF('Marks Entry'!AQ65="","",'Marks Entry'!AQ65)</f>
        <v/>
      </c>
      <c r="DM64" s="302" t="str">
        <f t="shared" si="90"/>
        <v/>
      </c>
      <c r="DN64" s="302" t="str">
        <f t="shared" si="91"/>
        <v/>
      </c>
      <c r="DO64" s="324" t="str">
        <f t="shared" si="92"/>
        <v/>
      </c>
      <c r="DP64" s="302" t="str">
        <f t="shared" si="93"/>
        <v/>
      </c>
      <c r="DQ64" s="325" t="str">
        <f t="shared" si="94"/>
        <v/>
      </c>
      <c r="DR64" s="324" t="str">
        <f t="shared" si="95"/>
        <v/>
      </c>
      <c r="DS64" s="302" t="str">
        <f t="shared" si="96"/>
        <v/>
      </c>
      <c r="DT64" s="325" t="str">
        <f t="shared" si="97"/>
        <v/>
      </c>
      <c r="DU64" s="324" t="str">
        <f t="shared" si="98"/>
        <v/>
      </c>
      <c r="DV64" s="302" t="str">
        <f t="shared" si="99"/>
        <v/>
      </c>
      <c r="DW64" s="325" t="str">
        <f t="shared" si="100"/>
        <v/>
      </c>
      <c r="DX64" s="324" t="str">
        <f t="shared" si="101"/>
        <v/>
      </c>
      <c r="DY64" s="302" t="str">
        <f t="shared" si="102"/>
        <v/>
      </c>
      <c r="DZ64" s="325" t="str">
        <f t="shared" si="103"/>
        <v/>
      </c>
      <c r="EA64" s="324" t="str">
        <f t="shared" si="104"/>
        <v/>
      </c>
      <c r="EB64" s="302" t="str">
        <f t="shared" si="105"/>
        <v/>
      </c>
      <c r="EC64" s="325" t="str">
        <f t="shared" si="106"/>
        <v/>
      </c>
      <c r="ED64" s="324" t="str">
        <f t="shared" si="128"/>
        <v/>
      </c>
      <c r="EE64" s="313" t="str">
        <f t="shared" si="107"/>
        <v xml:space="preserve">      </v>
      </c>
      <c r="EF64" s="313" t="str">
        <f t="shared" si="108"/>
        <v xml:space="preserve">      </v>
      </c>
      <c r="EG64" s="313" t="str">
        <f t="shared" si="109"/>
        <v xml:space="preserve">      </v>
      </c>
      <c r="EH64" s="313" t="str">
        <f t="shared" si="110"/>
        <v xml:space="preserve">      </v>
      </c>
      <c r="EI64" s="313" t="str">
        <f t="shared" si="111"/>
        <v/>
      </c>
      <c r="EJ64" s="326" t="str">
        <f t="shared" si="112"/>
        <v/>
      </c>
      <c r="EK64" s="327" t="str">
        <f t="shared" si="113"/>
        <v/>
      </c>
      <c r="EL64" s="328" t="str">
        <f t="shared" si="114"/>
        <v/>
      </c>
      <c r="EM64" s="329" t="str">
        <f t="shared" si="115"/>
        <v/>
      </c>
      <c r="EN64" s="330" t="str">
        <f t="shared" si="129"/>
        <v/>
      </c>
      <c r="EO64" s="20" t="str">
        <f t="shared" si="116"/>
        <v/>
      </c>
    </row>
    <row r="65" spans="1:145" s="132" customFormat="1" ht="15.65" customHeight="1">
      <c r="A65" s="315">
        <v>60</v>
      </c>
      <c r="B65" s="316">
        <f>IF('Marks Entry'!B66="","",'Marks Entry'!B66)</f>
        <v>960</v>
      </c>
      <c r="C65" s="317" t="str">
        <f>IF('Marks Entry'!C66="","",'Marks Entry'!C66)</f>
        <v/>
      </c>
      <c r="D65" s="318" t="str">
        <f>IF('Marks Entry'!D66="","",'Marks Entry'!D66)</f>
        <v/>
      </c>
      <c r="E65" s="319" t="str">
        <f>IF('Marks Entry'!E66="","",'Marks Entry'!E66)</f>
        <v/>
      </c>
      <c r="F65" s="319" t="str">
        <f>IF('Marks Entry'!F66="","",'Marks Entry'!F66)</f>
        <v/>
      </c>
      <c r="G65" s="319" t="str">
        <f>IF('Marks Entry'!G66="","",'Marks Entry'!G66)</f>
        <v/>
      </c>
      <c r="H65" s="302" t="str">
        <f>IF('Marks Entry'!H66="","",'Marks Entry'!H66)</f>
        <v/>
      </c>
      <c r="I65" s="302" t="str">
        <f>IF('Marks Entry'!I66="","",'Marks Entry'!I66)</f>
        <v/>
      </c>
      <c r="J65" s="302" t="str">
        <f>IF('Marks Entry'!J66="","",'Marks Entry'!J66)</f>
        <v/>
      </c>
      <c r="K65" s="302" t="str">
        <f>IF('Marks Entry'!K66="","",'Marks Entry'!K66)</f>
        <v/>
      </c>
      <c r="L65" s="302" t="str">
        <f>IF('Marks Entry'!L66="","",'Marks Entry'!L66)</f>
        <v/>
      </c>
      <c r="M65" s="303" t="str">
        <f t="shared" si="29"/>
        <v/>
      </c>
      <c r="N65" s="320" t="str">
        <f t="shared" si="30"/>
        <v/>
      </c>
      <c r="O65" s="302" t="str">
        <f>IF('Marks Entry'!M66="","",'Marks Entry'!M66)</f>
        <v/>
      </c>
      <c r="P65" s="320" t="str">
        <f t="shared" si="31"/>
        <v/>
      </c>
      <c r="Q65" s="317" t="str">
        <f>IF('Marks Entry'!N66="","",'Marks Entry'!N66)</f>
        <v/>
      </c>
      <c r="R65" s="321" t="str">
        <f t="shared" si="32"/>
        <v/>
      </c>
      <c r="S65" s="307">
        <f t="shared" si="33"/>
        <v>0</v>
      </c>
      <c r="T65" s="307">
        <f t="shared" si="122"/>
        <v>0</v>
      </c>
      <c r="U65" s="308" t="str">
        <f t="shared" si="34"/>
        <v/>
      </c>
      <c r="V65" s="307" t="str">
        <f t="shared" si="35"/>
        <v/>
      </c>
      <c r="W65" s="307" t="str">
        <f t="shared" si="36"/>
        <v/>
      </c>
      <c r="X65" s="307" t="str">
        <f t="shared" si="37"/>
        <v/>
      </c>
      <c r="Y65" s="302" t="str">
        <f>IF('Marks Entry'!O66="","",'Marks Entry'!O66)</f>
        <v/>
      </c>
      <c r="Z65" s="302" t="str">
        <f>IF('Marks Entry'!P66="","",'Marks Entry'!P66)</f>
        <v/>
      </c>
      <c r="AA65" s="302" t="str">
        <f>IF('Marks Entry'!Q66="","",'Marks Entry'!Q66)</f>
        <v/>
      </c>
      <c r="AB65" s="303" t="str">
        <f t="shared" si="38"/>
        <v/>
      </c>
      <c r="AC65" s="320" t="str">
        <f t="shared" si="39"/>
        <v/>
      </c>
      <c r="AD65" s="302" t="str">
        <f>IF('Marks Entry'!R66="","",'Marks Entry'!R66)</f>
        <v/>
      </c>
      <c r="AE65" s="320" t="str">
        <f t="shared" si="40"/>
        <v/>
      </c>
      <c r="AF65" s="317" t="str">
        <f>IF('Marks Entry'!S66="","",'Marks Entry'!S66)</f>
        <v/>
      </c>
      <c r="AG65" s="321" t="str">
        <f t="shared" si="41"/>
        <v/>
      </c>
      <c r="AH65" s="307">
        <f t="shared" si="42"/>
        <v>0</v>
      </c>
      <c r="AI65" s="307">
        <f t="shared" si="123"/>
        <v>0</v>
      </c>
      <c r="AJ65" s="308" t="str">
        <f t="shared" si="43"/>
        <v/>
      </c>
      <c r="AK65" s="307" t="str">
        <f t="shared" si="44"/>
        <v/>
      </c>
      <c r="AL65" s="307" t="str">
        <f t="shared" si="45"/>
        <v/>
      </c>
      <c r="AM65" s="307" t="str">
        <f t="shared" si="46"/>
        <v/>
      </c>
      <c r="AN65" s="302" t="str">
        <f>IF('Marks Entry'!T66="","",'Marks Entry'!T66)</f>
        <v/>
      </c>
      <c r="AO65" s="302" t="str">
        <f>IF('Marks Entry'!U66="","",'Marks Entry'!U66)</f>
        <v/>
      </c>
      <c r="AP65" s="302" t="str">
        <f>IF('Marks Entry'!V66="","",'Marks Entry'!V66)</f>
        <v/>
      </c>
      <c r="AQ65" s="303" t="str">
        <f t="shared" si="47"/>
        <v/>
      </c>
      <c r="AR65" s="320" t="str">
        <f t="shared" si="48"/>
        <v/>
      </c>
      <c r="AS65" s="302" t="str">
        <f>IF('Marks Entry'!W66="","",'Marks Entry'!W66)</f>
        <v/>
      </c>
      <c r="AT65" s="320" t="str">
        <f t="shared" si="49"/>
        <v/>
      </c>
      <c r="AU65" s="317" t="str">
        <f>IF('Marks Entry'!X66="","",'Marks Entry'!X66)</f>
        <v/>
      </c>
      <c r="AV65" s="321" t="str">
        <f t="shared" si="50"/>
        <v/>
      </c>
      <c r="AW65" s="307">
        <f t="shared" si="51"/>
        <v>0</v>
      </c>
      <c r="AX65" s="307">
        <f t="shared" si="124"/>
        <v>0</v>
      </c>
      <c r="AY65" s="308" t="str">
        <f t="shared" si="52"/>
        <v/>
      </c>
      <c r="AZ65" s="307" t="str">
        <f t="shared" si="53"/>
        <v/>
      </c>
      <c r="BA65" s="307" t="str">
        <f t="shared" si="54"/>
        <v/>
      </c>
      <c r="BB65" s="307" t="str">
        <f t="shared" si="55"/>
        <v/>
      </c>
      <c r="BC65" s="302" t="str">
        <f>IF('Marks Entry'!Y66="","",'Marks Entry'!Y66)</f>
        <v/>
      </c>
      <c r="BD65" s="302" t="str">
        <f>IF('Marks Entry'!Z66="","",'Marks Entry'!Z66)</f>
        <v/>
      </c>
      <c r="BE65" s="302" t="str">
        <f>IF('Marks Entry'!AA66="","",'Marks Entry'!AA66)</f>
        <v/>
      </c>
      <c r="BF65" s="303" t="str">
        <f t="shared" si="56"/>
        <v/>
      </c>
      <c r="BG65" s="320" t="str">
        <f t="shared" si="57"/>
        <v/>
      </c>
      <c r="BH65" s="302" t="str">
        <f>IF('Marks Entry'!AB66="","",'Marks Entry'!AB66)</f>
        <v/>
      </c>
      <c r="BI65" s="320" t="str">
        <f t="shared" si="58"/>
        <v/>
      </c>
      <c r="BJ65" s="317" t="str">
        <f>IF('Marks Entry'!AC66="","",'Marks Entry'!AC66)</f>
        <v/>
      </c>
      <c r="BK65" s="321" t="str">
        <f t="shared" si="59"/>
        <v/>
      </c>
      <c r="BL65" s="307">
        <f t="shared" si="60"/>
        <v>0</v>
      </c>
      <c r="BM65" s="307">
        <f t="shared" si="125"/>
        <v>0</v>
      </c>
      <c r="BN65" s="308" t="str">
        <f t="shared" si="61"/>
        <v/>
      </c>
      <c r="BO65" s="307" t="str">
        <f t="shared" si="62"/>
        <v/>
      </c>
      <c r="BP65" s="307" t="str">
        <f t="shared" si="63"/>
        <v/>
      </c>
      <c r="BQ65" s="307" t="str">
        <f t="shared" si="64"/>
        <v/>
      </c>
      <c r="BR65" s="302" t="str">
        <f>IF('Marks Entry'!AD66="","",'Marks Entry'!AD66)</f>
        <v/>
      </c>
      <c r="BS65" s="302" t="str">
        <f>IF('Marks Entry'!AE66="","",'Marks Entry'!AE66)</f>
        <v/>
      </c>
      <c r="BT65" s="302" t="str">
        <f>IF('Marks Entry'!AF66="","",'Marks Entry'!AF66)</f>
        <v/>
      </c>
      <c r="BU65" s="303" t="str">
        <f t="shared" si="65"/>
        <v/>
      </c>
      <c r="BV65" s="320" t="str">
        <f t="shared" si="66"/>
        <v/>
      </c>
      <c r="BW65" s="302" t="str">
        <f>IF('Marks Entry'!AG66="","",'Marks Entry'!AG66)</f>
        <v/>
      </c>
      <c r="BX65" s="320" t="str">
        <f t="shared" si="67"/>
        <v/>
      </c>
      <c r="BY65" s="317" t="str">
        <f>IF('Marks Entry'!AH66="","",'Marks Entry'!AH66)</f>
        <v/>
      </c>
      <c r="BZ65" s="321" t="str">
        <f t="shared" si="68"/>
        <v/>
      </c>
      <c r="CA65" s="307">
        <f t="shared" si="69"/>
        <v>0</v>
      </c>
      <c r="CB65" s="307">
        <f t="shared" si="126"/>
        <v>0</v>
      </c>
      <c r="CC65" s="308" t="str">
        <f t="shared" si="70"/>
        <v/>
      </c>
      <c r="CD65" s="307" t="str">
        <f t="shared" si="71"/>
        <v/>
      </c>
      <c r="CE65" s="307" t="str">
        <f t="shared" si="72"/>
        <v/>
      </c>
      <c r="CF65" s="307" t="str">
        <f t="shared" si="73"/>
        <v/>
      </c>
      <c r="CG65" s="302" t="str">
        <f>IF('Marks Entry'!AI66="","",'Marks Entry'!AI66)</f>
        <v/>
      </c>
      <c r="CH65" s="302" t="str">
        <f>IF('Marks Entry'!AJ66="","",'Marks Entry'!AJ66)</f>
        <v/>
      </c>
      <c r="CI65" s="302" t="str">
        <f>IF('Marks Entry'!AK66="","",'Marks Entry'!AK66)</f>
        <v/>
      </c>
      <c r="CJ65" s="303" t="str">
        <f t="shared" si="74"/>
        <v/>
      </c>
      <c r="CK65" s="320" t="str">
        <f t="shared" si="75"/>
        <v/>
      </c>
      <c r="CL65" s="302" t="str">
        <f>IF('Marks Entry'!AL66="","",'Marks Entry'!AL66)</f>
        <v/>
      </c>
      <c r="CM65" s="320" t="str">
        <f t="shared" si="76"/>
        <v/>
      </c>
      <c r="CN65" s="317" t="str">
        <f>IF('Marks Entry'!AM66="","",'Marks Entry'!AM66)</f>
        <v/>
      </c>
      <c r="CO65" s="321" t="str">
        <f t="shared" si="77"/>
        <v/>
      </c>
      <c r="CP65" s="307">
        <f t="shared" si="78"/>
        <v>0</v>
      </c>
      <c r="CQ65" s="307">
        <f t="shared" si="127"/>
        <v>0</v>
      </c>
      <c r="CR65" s="308" t="str">
        <f t="shared" si="79"/>
        <v/>
      </c>
      <c r="CS65" s="307" t="str">
        <f t="shared" si="80"/>
        <v/>
      </c>
      <c r="CT65" s="307" t="str">
        <f t="shared" si="81"/>
        <v/>
      </c>
      <c r="CU65" s="307" t="str">
        <f t="shared" si="82"/>
        <v/>
      </c>
      <c r="CV65" s="307">
        <f t="shared" si="21"/>
        <v>0</v>
      </c>
      <c r="CW65" s="322" t="str">
        <f t="shared" si="83"/>
        <v/>
      </c>
      <c r="CX65" s="322" t="str">
        <f t="shared" si="84"/>
        <v/>
      </c>
      <c r="CY65" s="322" t="str">
        <f t="shared" si="85"/>
        <v/>
      </c>
      <c r="CZ65" s="322" t="str">
        <f t="shared" si="86"/>
        <v/>
      </c>
      <c r="DA65" s="322" t="str">
        <f t="shared" si="87"/>
        <v/>
      </c>
      <c r="DB65" s="322" t="str">
        <f t="shared" si="88"/>
        <v/>
      </c>
      <c r="DC65" s="310">
        <f t="shared" si="117"/>
        <v>0</v>
      </c>
      <c r="DD65" s="310">
        <f t="shared" si="118"/>
        <v>0</v>
      </c>
      <c r="DE65" s="310">
        <f t="shared" si="119"/>
        <v>0</v>
      </c>
      <c r="DF65" s="310">
        <f t="shared" si="120"/>
        <v>0</v>
      </c>
      <c r="DG65" s="310">
        <f t="shared" si="121"/>
        <v>0</v>
      </c>
      <c r="DH65" s="323" t="str">
        <f t="shared" si="89"/>
        <v/>
      </c>
      <c r="DI65" s="20" t="str">
        <f>IF('Marks Entry'!AN66="","",'Marks Entry'!AN66)</f>
        <v/>
      </c>
      <c r="DJ65" s="20" t="str">
        <f>IF('Marks Entry'!AO66="","",'Marks Entry'!AO66)</f>
        <v/>
      </c>
      <c r="DK65" s="20" t="str">
        <f>IF('Marks Entry'!AP66="","",'Marks Entry'!AP66)</f>
        <v/>
      </c>
      <c r="DL65" s="20" t="str">
        <f>IF('Marks Entry'!AQ66="","",'Marks Entry'!AQ66)</f>
        <v/>
      </c>
      <c r="DM65" s="302" t="str">
        <f t="shared" si="90"/>
        <v/>
      </c>
      <c r="DN65" s="302" t="str">
        <f t="shared" si="91"/>
        <v/>
      </c>
      <c r="DO65" s="324" t="str">
        <f t="shared" si="92"/>
        <v/>
      </c>
      <c r="DP65" s="302" t="str">
        <f t="shared" si="93"/>
        <v/>
      </c>
      <c r="DQ65" s="325" t="str">
        <f t="shared" si="94"/>
        <v/>
      </c>
      <c r="DR65" s="324" t="str">
        <f t="shared" si="95"/>
        <v/>
      </c>
      <c r="DS65" s="302" t="str">
        <f t="shared" si="96"/>
        <v/>
      </c>
      <c r="DT65" s="325" t="str">
        <f t="shared" si="97"/>
        <v/>
      </c>
      <c r="DU65" s="324" t="str">
        <f t="shared" si="98"/>
        <v/>
      </c>
      <c r="DV65" s="302" t="str">
        <f t="shared" si="99"/>
        <v/>
      </c>
      <c r="DW65" s="325" t="str">
        <f t="shared" si="100"/>
        <v/>
      </c>
      <c r="DX65" s="324" t="str">
        <f t="shared" si="101"/>
        <v/>
      </c>
      <c r="DY65" s="302" t="str">
        <f t="shared" si="102"/>
        <v/>
      </c>
      <c r="DZ65" s="325" t="str">
        <f t="shared" si="103"/>
        <v/>
      </c>
      <c r="EA65" s="324" t="str">
        <f t="shared" si="104"/>
        <v/>
      </c>
      <c r="EB65" s="302" t="str">
        <f t="shared" si="105"/>
        <v/>
      </c>
      <c r="EC65" s="325" t="str">
        <f t="shared" si="106"/>
        <v/>
      </c>
      <c r="ED65" s="324" t="str">
        <f t="shared" si="128"/>
        <v/>
      </c>
      <c r="EE65" s="313" t="str">
        <f t="shared" si="107"/>
        <v xml:space="preserve">      </v>
      </c>
      <c r="EF65" s="313" t="str">
        <f t="shared" si="108"/>
        <v xml:space="preserve">      </v>
      </c>
      <c r="EG65" s="313" t="str">
        <f t="shared" si="109"/>
        <v xml:space="preserve">      </v>
      </c>
      <c r="EH65" s="313" t="str">
        <f t="shared" si="110"/>
        <v xml:space="preserve">      </v>
      </c>
      <c r="EI65" s="313" t="str">
        <f t="shared" si="111"/>
        <v/>
      </c>
      <c r="EJ65" s="326" t="str">
        <f t="shared" si="112"/>
        <v/>
      </c>
      <c r="EK65" s="327" t="str">
        <f t="shared" si="113"/>
        <v/>
      </c>
      <c r="EL65" s="328" t="str">
        <f t="shared" si="114"/>
        <v/>
      </c>
      <c r="EM65" s="329" t="str">
        <f t="shared" si="115"/>
        <v/>
      </c>
      <c r="EN65" s="330" t="str">
        <f t="shared" si="129"/>
        <v/>
      </c>
      <c r="EO65" s="20" t="str">
        <f t="shared" si="116"/>
        <v/>
      </c>
    </row>
    <row r="66" spans="1:145" s="132" customFormat="1" ht="15.65" customHeight="1">
      <c r="A66" s="315">
        <v>61</v>
      </c>
      <c r="B66" s="316">
        <f>IF('Marks Entry'!B67="","",'Marks Entry'!B67)</f>
        <v>961</v>
      </c>
      <c r="C66" s="317" t="str">
        <f>IF('Marks Entry'!C67="","",'Marks Entry'!C67)</f>
        <v/>
      </c>
      <c r="D66" s="318" t="str">
        <f>IF('Marks Entry'!D67="","",'Marks Entry'!D67)</f>
        <v/>
      </c>
      <c r="E66" s="319" t="str">
        <f>IF('Marks Entry'!E67="","",'Marks Entry'!E67)</f>
        <v/>
      </c>
      <c r="F66" s="319" t="str">
        <f>IF('Marks Entry'!F67="","",'Marks Entry'!F67)</f>
        <v/>
      </c>
      <c r="G66" s="319" t="str">
        <f>IF('Marks Entry'!G67="","",'Marks Entry'!G67)</f>
        <v/>
      </c>
      <c r="H66" s="302" t="str">
        <f>IF('Marks Entry'!H67="","",'Marks Entry'!H67)</f>
        <v/>
      </c>
      <c r="I66" s="302" t="str">
        <f>IF('Marks Entry'!I67="","",'Marks Entry'!I67)</f>
        <v/>
      </c>
      <c r="J66" s="302" t="str">
        <f>IF('Marks Entry'!J67="","",'Marks Entry'!J67)</f>
        <v/>
      </c>
      <c r="K66" s="302" t="str">
        <f>IF('Marks Entry'!K67="","",'Marks Entry'!K67)</f>
        <v/>
      </c>
      <c r="L66" s="302" t="str">
        <f>IF('Marks Entry'!L67="","",'Marks Entry'!L67)</f>
        <v/>
      </c>
      <c r="M66" s="303" t="str">
        <f t="shared" si="29"/>
        <v/>
      </c>
      <c r="N66" s="320" t="str">
        <f t="shared" si="30"/>
        <v/>
      </c>
      <c r="O66" s="302" t="str">
        <f>IF('Marks Entry'!M67="","",'Marks Entry'!M67)</f>
        <v/>
      </c>
      <c r="P66" s="320" t="str">
        <f t="shared" si="31"/>
        <v/>
      </c>
      <c r="Q66" s="317" t="str">
        <f>IF('Marks Entry'!N67="","",'Marks Entry'!N67)</f>
        <v/>
      </c>
      <c r="R66" s="321" t="str">
        <f t="shared" si="32"/>
        <v/>
      </c>
      <c r="S66" s="307">
        <f t="shared" si="33"/>
        <v>0</v>
      </c>
      <c r="T66" s="307">
        <f t="shared" si="122"/>
        <v>0</v>
      </c>
      <c r="U66" s="308" t="str">
        <f t="shared" si="34"/>
        <v/>
      </c>
      <c r="V66" s="307" t="str">
        <f t="shared" si="35"/>
        <v/>
      </c>
      <c r="W66" s="307" t="str">
        <f t="shared" si="36"/>
        <v/>
      </c>
      <c r="X66" s="307" t="str">
        <f t="shared" si="37"/>
        <v/>
      </c>
      <c r="Y66" s="302" t="str">
        <f>IF('Marks Entry'!O67="","",'Marks Entry'!O67)</f>
        <v/>
      </c>
      <c r="Z66" s="302" t="str">
        <f>IF('Marks Entry'!P67="","",'Marks Entry'!P67)</f>
        <v/>
      </c>
      <c r="AA66" s="302" t="str">
        <f>IF('Marks Entry'!Q67="","",'Marks Entry'!Q67)</f>
        <v/>
      </c>
      <c r="AB66" s="303" t="str">
        <f t="shared" si="38"/>
        <v/>
      </c>
      <c r="AC66" s="320" t="str">
        <f t="shared" si="39"/>
        <v/>
      </c>
      <c r="AD66" s="302" t="str">
        <f>IF('Marks Entry'!R67="","",'Marks Entry'!R67)</f>
        <v/>
      </c>
      <c r="AE66" s="320" t="str">
        <f t="shared" si="40"/>
        <v/>
      </c>
      <c r="AF66" s="317" t="str">
        <f>IF('Marks Entry'!S67="","",'Marks Entry'!S67)</f>
        <v/>
      </c>
      <c r="AG66" s="321" t="str">
        <f t="shared" si="41"/>
        <v/>
      </c>
      <c r="AH66" s="307">
        <f t="shared" si="42"/>
        <v>0</v>
      </c>
      <c r="AI66" s="307">
        <f t="shared" si="123"/>
        <v>0</v>
      </c>
      <c r="AJ66" s="308" t="str">
        <f t="shared" si="43"/>
        <v/>
      </c>
      <c r="AK66" s="307" t="str">
        <f t="shared" si="44"/>
        <v/>
      </c>
      <c r="AL66" s="307" t="str">
        <f t="shared" si="45"/>
        <v/>
      </c>
      <c r="AM66" s="307" t="str">
        <f t="shared" si="46"/>
        <v/>
      </c>
      <c r="AN66" s="302" t="str">
        <f>IF('Marks Entry'!T67="","",'Marks Entry'!T67)</f>
        <v/>
      </c>
      <c r="AO66" s="302" t="str">
        <f>IF('Marks Entry'!U67="","",'Marks Entry'!U67)</f>
        <v/>
      </c>
      <c r="AP66" s="302" t="str">
        <f>IF('Marks Entry'!V67="","",'Marks Entry'!V67)</f>
        <v/>
      </c>
      <c r="AQ66" s="303" t="str">
        <f t="shared" si="47"/>
        <v/>
      </c>
      <c r="AR66" s="320" t="str">
        <f t="shared" si="48"/>
        <v/>
      </c>
      <c r="AS66" s="302" t="str">
        <f>IF('Marks Entry'!W67="","",'Marks Entry'!W67)</f>
        <v/>
      </c>
      <c r="AT66" s="320" t="str">
        <f t="shared" si="49"/>
        <v/>
      </c>
      <c r="AU66" s="317" t="str">
        <f>IF('Marks Entry'!X67="","",'Marks Entry'!X67)</f>
        <v/>
      </c>
      <c r="AV66" s="321" t="str">
        <f t="shared" si="50"/>
        <v/>
      </c>
      <c r="AW66" s="307">
        <f t="shared" si="51"/>
        <v>0</v>
      </c>
      <c r="AX66" s="307">
        <f t="shared" si="124"/>
        <v>0</v>
      </c>
      <c r="AY66" s="308" t="str">
        <f t="shared" si="52"/>
        <v/>
      </c>
      <c r="AZ66" s="307" t="str">
        <f t="shared" si="53"/>
        <v/>
      </c>
      <c r="BA66" s="307" t="str">
        <f t="shared" si="54"/>
        <v/>
      </c>
      <c r="BB66" s="307" t="str">
        <f t="shared" si="55"/>
        <v/>
      </c>
      <c r="BC66" s="302" t="str">
        <f>IF('Marks Entry'!Y67="","",'Marks Entry'!Y67)</f>
        <v/>
      </c>
      <c r="BD66" s="302" t="str">
        <f>IF('Marks Entry'!Z67="","",'Marks Entry'!Z67)</f>
        <v/>
      </c>
      <c r="BE66" s="302" t="str">
        <f>IF('Marks Entry'!AA67="","",'Marks Entry'!AA67)</f>
        <v/>
      </c>
      <c r="BF66" s="303" t="str">
        <f t="shared" si="56"/>
        <v/>
      </c>
      <c r="BG66" s="320" t="str">
        <f t="shared" si="57"/>
        <v/>
      </c>
      <c r="BH66" s="302" t="str">
        <f>IF('Marks Entry'!AB67="","",'Marks Entry'!AB67)</f>
        <v/>
      </c>
      <c r="BI66" s="320" t="str">
        <f t="shared" si="58"/>
        <v/>
      </c>
      <c r="BJ66" s="317" t="str">
        <f>IF('Marks Entry'!AC67="","",'Marks Entry'!AC67)</f>
        <v/>
      </c>
      <c r="BK66" s="321" t="str">
        <f t="shared" si="59"/>
        <v/>
      </c>
      <c r="BL66" s="307">
        <f t="shared" si="60"/>
        <v>0</v>
      </c>
      <c r="BM66" s="307">
        <f t="shared" si="125"/>
        <v>0</v>
      </c>
      <c r="BN66" s="308" t="str">
        <f t="shared" si="61"/>
        <v/>
      </c>
      <c r="BO66" s="307" t="str">
        <f t="shared" si="62"/>
        <v/>
      </c>
      <c r="BP66" s="307" t="str">
        <f t="shared" si="63"/>
        <v/>
      </c>
      <c r="BQ66" s="307" t="str">
        <f t="shared" si="64"/>
        <v/>
      </c>
      <c r="BR66" s="302" t="str">
        <f>IF('Marks Entry'!AD67="","",'Marks Entry'!AD67)</f>
        <v/>
      </c>
      <c r="BS66" s="302" t="str">
        <f>IF('Marks Entry'!AE67="","",'Marks Entry'!AE67)</f>
        <v/>
      </c>
      <c r="BT66" s="302" t="str">
        <f>IF('Marks Entry'!AF67="","",'Marks Entry'!AF67)</f>
        <v/>
      </c>
      <c r="BU66" s="303" t="str">
        <f t="shared" si="65"/>
        <v/>
      </c>
      <c r="BV66" s="320" t="str">
        <f t="shared" si="66"/>
        <v/>
      </c>
      <c r="BW66" s="302" t="str">
        <f>IF('Marks Entry'!AG67="","",'Marks Entry'!AG67)</f>
        <v/>
      </c>
      <c r="BX66" s="320" t="str">
        <f t="shared" si="67"/>
        <v/>
      </c>
      <c r="BY66" s="317" t="str">
        <f>IF('Marks Entry'!AH67="","",'Marks Entry'!AH67)</f>
        <v/>
      </c>
      <c r="BZ66" s="321" t="str">
        <f t="shared" si="68"/>
        <v/>
      </c>
      <c r="CA66" s="307">
        <f t="shared" si="69"/>
        <v>0</v>
      </c>
      <c r="CB66" s="307">
        <f t="shared" si="126"/>
        <v>0</v>
      </c>
      <c r="CC66" s="308" t="str">
        <f t="shared" si="70"/>
        <v/>
      </c>
      <c r="CD66" s="307" t="str">
        <f t="shared" si="71"/>
        <v/>
      </c>
      <c r="CE66" s="307" t="str">
        <f t="shared" si="72"/>
        <v/>
      </c>
      <c r="CF66" s="307" t="str">
        <f t="shared" si="73"/>
        <v/>
      </c>
      <c r="CG66" s="302" t="str">
        <f>IF('Marks Entry'!AI67="","",'Marks Entry'!AI67)</f>
        <v/>
      </c>
      <c r="CH66" s="302" t="str">
        <f>IF('Marks Entry'!AJ67="","",'Marks Entry'!AJ67)</f>
        <v/>
      </c>
      <c r="CI66" s="302" t="str">
        <f>IF('Marks Entry'!AK67="","",'Marks Entry'!AK67)</f>
        <v/>
      </c>
      <c r="CJ66" s="303" t="str">
        <f t="shared" si="74"/>
        <v/>
      </c>
      <c r="CK66" s="320" t="str">
        <f t="shared" si="75"/>
        <v/>
      </c>
      <c r="CL66" s="302" t="str">
        <f>IF('Marks Entry'!AL67="","",'Marks Entry'!AL67)</f>
        <v/>
      </c>
      <c r="CM66" s="320" t="str">
        <f t="shared" si="76"/>
        <v/>
      </c>
      <c r="CN66" s="317" t="str">
        <f>IF('Marks Entry'!AM67="","",'Marks Entry'!AM67)</f>
        <v/>
      </c>
      <c r="CO66" s="321" t="str">
        <f t="shared" si="77"/>
        <v/>
      </c>
      <c r="CP66" s="307">
        <f t="shared" si="78"/>
        <v>0</v>
      </c>
      <c r="CQ66" s="307">
        <f t="shared" si="127"/>
        <v>0</v>
      </c>
      <c r="CR66" s="308" t="str">
        <f t="shared" si="79"/>
        <v/>
      </c>
      <c r="CS66" s="307" t="str">
        <f t="shared" si="80"/>
        <v/>
      </c>
      <c r="CT66" s="307" t="str">
        <f t="shared" si="81"/>
        <v/>
      </c>
      <c r="CU66" s="307" t="str">
        <f t="shared" si="82"/>
        <v/>
      </c>
      <c r="CV66" s="307">
        <f t="shared" si="21"/>
        <v>0</v>
      </c>
      <c r="CW66" s="322" t="str">
        <f t="shared" si="83"/>
        <v/>
      </c>
      <c r="CX66" s="322" t="str">
        <f t="shared" si="84"/>
        <v/>
      </c>
      <c r="CY66" s="322" t="str">
        <f t="shared" si="85"/>
        <v/>
      </c>
      <c r="CZ66" s="322" t="str">
        <f t="shared" si="86"/>
        <v/>
      </c>
      <c r="DA66" s="322" t="str">
        <f t="shared" si="87"/>
        <v/>
      </c>
      <c r="DB66" s="322" t="str">
        <f t="shared" si="88"/>
        <v/>
      </c>
      <c r="DC66" s="310">
        <f t="shared" si="117"/>
        <v>0</v>
      </c>
      <c r="DD66" s="310">
        <f t="shared" si="118"/>
        <v>0</v>
      </c>
      <c r="DE66" s="310">
        <f t="shared" si="119"/>
        <v>0</v>
      </c>
      <c r="DF66" s="310">
        <f t="shared" si="120"/>
        <v>0</v>
      </c>
      <c r="DG66" s="310">
        <f t="shared" si="121"/>
        <v>0</v>
      </c>
      <c r="DH66" s="323" t="str">
        <f t="shared" si="89"/>
        <v/>
      </c>
      <c r="DI66" s="20" t="str">
        <f>IF('Marks Entry'!AN67="","",'Marks Entry'!AN67)</f>
        <v/>
      </c>
      <c r="DJ66" s="20" t="str">
        <f>IF('Marks Entry'!AO67="","",'Marks Entry'!AO67)</f>
        <v/>
      </c>
      <c r="DK66" s="20" t="str">
        <f>IF('Marks Entry'!AP67="","",'Marks Entry'!AP67)</f>
        <v/>
      </c>
      <c r="DL66" s="20" t="str">
        <f>IF('Marks Entry'!AQ67="","",'Marks Entry'!AQ67)</f>
        <v/>
      </c>
      <c r="DM66" s="302" t="str">
        <f t="shared" si="90"/>
        <v/>
      </c>
      <c r="DN66" s="302" t="str">
        <f t="shared" si="91"/>
        <v/>
      </c>
      <c r="DO66" s="324" t="str">
        <f t="shared" si="92"/>
        <v/>
      </c>
      <c r="DP66" s="302" t="str">
        <f t="shared" si="93"/>
        <v/>
      </c>
      <c r="DQ66" s="325" t="str">
        <f t="shared" si="94"/>
        <v/>
      </c>
      <c r="DR66" s="324" t="str">
        <f t="shared" si="95"/>
        <v/>
      </c>
      <c r="DS66" s="302" t="str">
        <f t="shared" si="96"/>
        <v/>
      </c>
      <c r="DT66" s="325" t="str">
        <f t="shared" si="97"/>
        <v/>
      </c>
      <c r="DU66" s="324" t="str">
        <f t="shared" si="98"/>
        <v/>
      </c>
      <c r="DV66" s="302" t="str">
        <f t="shared" si="99"/>
        <v/>
      </c>
      <c r="DW66" s="325" t="str">
        <f t="shared" si="100"/>
        <v/>
      </c>
      <c r="DX66" s="324" t="str">
        <f t="shared" si="101"/>
        <v/>
      </c>
      <c r="DY66" s="302" t="str">
        <f t="shared" si="102"/>
        <v/>
      </c>
      <c r="DZ66" s="325" t="str">
        <f t="shared" si="103"/>
        <v/>
      </c>
      <c r="EA66" s="324" t="str">
        <f t="shared" si="104"/>
        <v/>
      </c>
      <c r="EB66" s="302" t="str">
        <f t="shared" si="105"/>
        <v/>
      </c>
      <c r="EC66" s="325" t="str">
        <f t="shared" si="106"/>
        <v/>
      </c>
      <c r="ED66" s="324" t="str">
        <f t="shared" si="128"/>
        <v/>
      </c>
      <c r="EE66" s="313" t="str">
        <f t="shared" si="107"/>
        <v xml:space="preserve">      </v>
      </c>
      <c r="EF66" s="313" t="str">
        <f t="shared" si="108"/>
        <v xml:space="preserve">      </v>
      </c>
      <c r="EG66" s="313" t="str">
        <f t="shared" si="109"/>
        <v xml:space="preserve">      </v>
      </c>
      <c r="EH66" s="313" t="str">
        <f t="shared" si="110"/>
        <v xml:space="preserve">      </v>
      </c>
      <c r="EI66" s="313" t="str">
        <f t="shared" si="111"/>
        <v/>
      </c>
      <c r="EJ66" s="326" t="str">
        <f t="shared" si="112"/>
        <v/>
      </c>
      <c r="EK66" s="327" t="str">
        <f t="shared" si="113"/>
        <v/>
      </c>
      <c r="EL66" s="328" t="str">
        <f t="shared" si="114"/>
        <v/>
      </c>
      <c r="EM66" s="329" t="str">
        <f t="shared" si="115"/>
        <v/>
      </c>
      <c r="EN66" s="330" t="str">
        <f t="shared" si="129"/>
        <v/>
      </c>
      <c r="EO66" s="20" t="str">
        <f t="shared" si="116"/>
        <v/>
      </c>
    </row>
    <row r="67" spans="1:145" s="132" customFormat="1" ht="15.65" customHeight="1">
      <c r="A67" s="315">
        <v>62</v>
      </c>
      <c r="B67" s="316">
        <f>IF('Marks Entry'!B68="","",'Marks Entry'!B68)</f>
        <v>962</v>
      </c>
      <c r="C67" s="317" t="str">
        <f>IF('Marks Entry'!C68="","",'Marks Entry'!C68)</f>
        <v/>
      </c>
      <c r="D67" s="318" t="str">
        <f>IF('Marks Entry'!D68="","",'Marks Entry'!D68)</f>
        <v/>
      </c>
      <c r="E67" s="319" t="str">
        <f>IF('Marks Entry'!E68="","",'Marks Entry'!E68)</f>
        <v/>
      </c>
      <c r="F67" s="319" t="str">
        <f>IF('Marks Entry'!F68="","",'Marks Entry'!F68)</f>
        <v/>
      </c>
      <c r="G67" s="319" t="str">
        <f>IF('Marks Entry'!G68="","",'Marks Entry'!G68)</f>
        <v/>
      </c>
      <c r="H67" s="302" t="str">
        <f>IF('Marks Entry'!H68="","",'Marks Entry'!H68)</f>
        <v/>
      </c>
      <c r="I67" s="302" t="str">
        <f>IF('Marks Entry'!I68="","",'Marks Entry'!I68)</f>
        <v/>
      </c>
      <c r="J67" s="302" t="str">
        <f>IF('Marks Entry'!J68="","",'Marks Entry'!J68)</f>
        <v/>
      </c>
      <c r="K67" s="302" t="str">
        <f>IF('Marks Entry'!K68="","",'Marks Entry'!K68)</f>
        <v/>
      </c>
      <c r="L67" s="302" t="str">
        <f>IF('Marks Entry'!L68="","",'Marks Entry'!L68)</f>
        <v/>
      </c>
      <c r="M67" s="303" t="str">
        <f t="shared" si="29"/>
        <v/>
      </c>
      <c r="N67" s="320" t="str">
        <f t="shared" si="30"/>
        <v/>
      </c>
      <c r="O67" s="302" t="str">
        <f>IF('Marks Entry'!M68="","",'Marks Entry'!M68)</f>
        <v/>
      </c>
      <c r="P67" s="320" t="str">
        <f t="shared" si="31"/>
        <v/>
      </c>
      <c r="Q67" s="317" t="str">
        <f>IF('Marks Entry'!N68="","",'Marks Entry'!N68)</f>
        <v/>
      </c>
      <c r="R67" s="321" t="str">
        <f t="shared" si="32"/>
        <v/>
      </c>
      <c r="S67" s="307">
        <f t="shared" si="33"/>
        <v>0</v>
      </c>
      <c r="T67" s="307">
        <f t="shared" si="122"/>
        <v>0</v>
      </c>
      <c r="U67" s="308" t="str">
        <f t="shared" si="34"/>
        <v/>
      </c>
      <c r="V67" s="307" t="str">
        <f t="shared" si="35"/>
        <v/>
      </c>
      <c r="W67" s="307" t="str">
        <f t="shared" si="36"/>
        <v/>
      </c>
      <c r="X67" s="307" t="str">
        <f t="shared" si="37"/>
        <v/>
      </c>
      <c r="Y67" s="302" t="str">
        <f>IF('Marks Entry'!O68="","",'Marks Entry'!O68)</f>
        <v/>
      </c>
      <c r="Z67" s="302" t="str">
        <f>IF('Marks Entry'!P68="","",'Marks Entry'!P68)</f>
        <v/>
      </c>
      <c r="AA67" s="302" t="str">
        <f>IF('Marks Entry'!Q68="","",'Marks Entry'!Q68)</f>
        <v/>
      </c>
      <c r="AB67" s="303" t="str">
        <f t="shared" si="38"/>
        <v/>
      </c>
      <c r="AC67" s="320" t="str">
        <f t="shared" si="39"/>
        <v/>
      </c>
      <c r="AD67" s="302" t="str">
        <f>IF('Marks Entry'!R68="","",'Marks Entry'!R68)</f>
        <v/>
      </c>
      <c r="AE67" s="320" t="str">
        <f t="shared" si="40"/>
        <v/>
      </c>
      <c r="AF67" s="317" t="str">
        <f>IF('Marks Entry'!S68="","",'Marks Entry'!S68)</f>
        <v/>
      </c>
      <c r="AG67" s="321" t="str">
        <f t="shared" si="41"/>
        <v/>
      </c>
      <c r="AH67" s="307">
        <f t="shared" si="42"/>
        <v>0</v>
      </c>
      <c r="AI67" s="307">
        <f t="shared" si="123"/>
        <v>0</v>
      </c>
      <c r="AJ67" s="308" t="str">
        <f t="shared" si="43"/>
        <v/>
      </c>
      <c r="AK67" s="307" t="str">
        <f t="shared" si="44"/>
        <v/>
      </c>
      <c r="AL67" s="307" t="str">
        <f t="shared" si="45"/>
        <v/>
      </c>
      <c r="AM67" s="307" t="str">
        <f t="shared" si="46"/>
        <v/>
      </c>
      <c r="AN67" s="302" t="str">
        <f>IF('Marks Entry'!T68="","",'Marks Entry'!T68)</f>
        <v/>
      </c>
      <c r="AO67" s="302" t="str">
        <f>IF('Marks Entry'!U68="","",'Marks Entry'!U68)</f>
        <v/>
      </c>
      <c r="AP67" s="302" t="str">
        <f>IF('Marks Entry'!V68="","",'Marks Entry'!V68)</f>
        <v/>
      </c>
      <c r="AQ67" s="303" t="str">
        <f t="shared" si="47"/>
        <v/>
      </c>
      <c r="AR67" s="320" t="str">
        <f t="shared" si="48"/>
        <v/>
      </c>
      <c r="AS67" s="302" t="str">
        <f>IF('Marks Entry'!W68="","",'Marks Entry'!W68)</f>
        <v/>
      </c>
      <c r="AT67" s="320" t="str">
        <f t="shared" si="49"/>
        <v/>
      </c>
      <c r="AU67" s="317" t="str">
        <f>IF('Marks Entry'!X68="","",'Marks Entry'!X68)</f>
        <v/>
      </c>
      <c r="AV67" s="321" t="str">
        <f t="shared" si="50"/>
        <v/>
      </c>
      <c r="AW67" s="307">
        <f t="shared" si="51"/>
        <v>0</v>
      </c>
      <c r="AX67" s="307">
        <f t="shared" si="124"/>
        <v>0</v>
      </c>
      <c r="AY67" s="308" t="str">
        <f t="shared" si="52"/>
        <v/>
      </c>
      <c r="AZ67" s="307" t="str">
        <f t="shared" si="53"/>
        <v/>
      </c>
      <c r="BA67" s="307" t="str">
        <f t="shared" si="54"/>
        <v/>
      </c>
      <c r="BB67" s="307" t="str">
        <f t="shared" si="55"/>
        <v/>
      </c>
      <c r="BC67" s="302" t="str">
        <f>IF('Marks Entry'!Y68="","",'Marks Entry'!Y68)</f>
        <v/>
      </c>
      <c r="BD67" s="302" t="str">
        <f>IF('Marks Entry'!Z68="","",'Marks Entry'!Z68)</f>
        <v/>
      </c>
      <c r="BE67" s="302" t="str">
        <f>IF('Marks Entry'!AA68="","",'Marks Entry'!AA68)</f>
        <v/>
      </c>
      <c r="BF67" s="303" t="str">
        <f t="shared" si="56"/>
        <v/>
      </c>
      <c r="BG67" s="320" t="str">
        <f t="shared" si="57"/>
        <v/>
      </c>
      <c r="BH67" s="302" t="str">
        <f>IF('Marks Entry'!AB68="","",'Marks Entry'!AB68)</f>
        <v/>
      </c>
      <c r="BI67" s="320" t="str">
        <f t="shared" si="58"/>
        <v/>
      </c>
      <c r="BJ67" s="317" t="str">
        <f>IF('Marks Entry'!AC68="","",'Marks Entry'!AC68)</f>
        <v/>
      </c>
      <c r="BK67" s="321" t="str">
        <f t="shared" si="59"/>
        <v/>
      </c>
      <c r="BL67" s="307">
        <f t="shared" si="60"/>
        <v>0</v>
      </c>
      <c r="BM67" s="307">
        <f t="shared" si="125"/>
        <v>0</v>
      </c>
      <c r="BN67" s="308" t="str">
        <f t="shared" si="61"/>
        <v/>
      </c>
      <c r="BO67" s="307" t="str">
        <f t="shared" si="62"/>
        <v/>
      </c>
      <c r="BP67" s="307" t="str">
        <f t="shared" si="63"/>
        <v/>
      </c>
      <c r="BQ67" s="307" t="str">
        <f t="shared" si="64"/>
        <v/>
      </c>
      <c r="BR67" s="302" t="str">
        <f>IF('Marks Entry'!AD68="","",'Marks Entry'!AD68)</f>
        <v/>
      </c>
      <c r="BS67" s="302" t="str">
        <f>IF('Marks Entry'!AE68="","",'Marks Entry'!AE68)</f>
        <v/>
      </c>
      <c r="BT67" s="302" t="str">
        <f>IF('Marks Entry'!AF68="","",'Marks Entry'!AF68)</f>
        <v/>
      </c>
      <c r="BU67" s="303" t="str">
        <f t="shared" si="65"/>
        <v/>
      </c>
      <c r="BV67" s="320" t="str">
        <f t="shared" si="66"/>
        <v/>
      </c>
      <c r="BW67" s="302" t="str">
        <f>IF('Marks Entry'!AG68="","",'Marks Entry'!AG68)</f>
        <v/>
      </c>
      <c r="BX67" s="320" t="str">
        <f t="shared" si="67"/>
        <v/>
      </c>
      <c r="BY67" s="317" t="str">
        <f>IF('Marks Entry'!AH68="","",'Marks Entry'!AH68)</f>
        <v/>
      </c>
      <c r="BZ67" s="321" t="str">
        <f t="shared" si="68"/>
        <v/>
      </c>
      <c r="CA67" s="307">
        <f t="shared" si="69"/>
        <v>0</v>
      </c>
      <c r="CB67" s="307">
        <f t="shared" si="126"/>
        <v>0</v>
      </c>
      <c r="CC67" s="308" t="str">
        <f t="shared" si="70"/>
        <v/>
      </c>
      <c r="CD67" s="307" t="str">
        <f t="shared" si="71"/>
        <v/>
      </c>
      <c r="CE67" s="307" t="str">
        <f t="shared" si="72"/>
        <v/>
      </c>
      <c r="CF67" s="307" t="str">
        <f t="shared" si="73"/>
        <v/>
      </c>
      <c r="CG67" s="302" t="str">
        <f>IF('Marks Entry'!AI68="","",'Marks Entry'!AI68)</f>
        <v/>
      </c>
      <c r="CH67" s="302" t="str">
        <f>IF('Marks Entry'!AJ68="","",'Marks Entry'!AJ68)</f>
        <v/>
      </c>
      <c r="CI67" s="302" t="str">
        <f>IF('Marks Entry'!AK68="","",'Marks Entry'!AK68)</f>
        <v/>
      </c>
      <c r="CJ67" s="303" t="str">
        <f t="shared" si="74"/>
        <v/>
      </c>
      <c r="CK67" s="320" t="str">
        <f t="shared" si="75"/>
        <v/>
      </c>
      <c r="CL67" s="302" t="str">
        <f>IF('Marks Entry'!AL68="","",'Marks Entry'!AL68)</f>
        <v/>
      </c>
      <c r="CM67" s="320" t="str">
        <f t="shared" si="76"/>
        <v/>
      </c>
      <c r="CN67" s="317" t="str">
        <f>IF('Marks Entry'!AM68="","",'Marks Entry'!AM68)</f>
        <v/>
      </c>
      <c r="CO67" s="321" t="str">
        <f t="shared" si="77"/>
        <v/>
      </c>
      <c r="CP67" s="307">
        <f t="shared" si="78"/>
        <v>0</v>
      </c>
      <c r="CQ67" s="307">
        <f t="shared" si="127"/>
        <v>0</v>
      </c>
      <c r="CR67" s="308" t="str">
        <f t="shared" si="79"/>
        <v/>
      </c>
      <c r="CS67" s="307" t="str">
        <f t="shared" si="80"/>
        <v/>
      </c>
      <c r="CT67" s="307" t="str">
        <f t="shared" si="81"/>
        <v/>
      </c>
      <c r="CU67" s="307" t="str">
        <f t="shared" si="82"/>
        <v/>
      </c>
      <c r="CV67" s="307">
        <f t="shared" si="21"/>
        <v>0</v>
      </c>
      <c r="CW67" s="322" t="str">
        <f t="shared" si="83"/>
        <v/>
      </c>
      <c r="CX67" s="322" t="str">
        <f t="shared" si="84"/>
        <v/>
      </c>
      <c r="CY67" s="322" t="str">
        <f t="shared" si="85"/>
        <v/>
      </c>
      <c r="CZ67" s="322" t="str">
        <f t="shared" si="86"/>
        <v/>
      </c>
      <c r="DA67" s="322" t="str">
        <f t="shared" si="87"/>
        <v/>
      </c>
      <c r="DB67" s="322" t="str">
        <f t="shared" si="88"/>
        <v/>
      </c>
      <c r="DC67" s="310">
        <f t="shared" si="117"/>
        <v>0</v>
      </c>
      <c r="DD67" s="310">
        <f t="shared" si="118"/>
        <v>0</v>
      </c>
      <c r="DE67" s="310">
        <f t="shared" si="119"/>
        <v>0</v>
      </c>
      <c r="DF67" s="310">
        <f t="shared" si="120"/>
        <v>0</v>
      </c>
      <c r="DG67" s="310">
        <f t="shared" si="121"/>
        <v>0</v>
      </c>
      <c r="DH67" s="323" t="str">
        <f t="shared" si="89"/>
        <v/>
      </c>
      <c r="DI67" s="20" t="str">
        <f>IF('Marks Entry'!AN68="","",'Marks Entry'!AN68)</f>
        <v/>
      </c>
      <c r="DJ67" s="20" t="str">
        <f>IF('Marks Entry'!AO68="","",'Marks Entry'!AO68)</f>
        <v/>
      </c>
      <c r="DK67" s="20" t="str">
        <f>IF('Marks Entry'!AP68="","",'Marks Entry'!AP68)</f>
        <v/>
      </c>
      <c r="DL67" s="20" t="str">
        <f>IF('Marks Entry'!AQ68="","",'Marks Entry'!AQ68)</f>
        <v/>
      </c>
      <c r="DM67" s="302" t="str">
        <f t="shared" si="90"/>
        <v/>
      </c>
      <c r="DN67" s="302" t="str">
        <f t="shared" si="91"/>
        <v/>
      </c>
      <c r="DO67" s="324" t="str">
        <f t="shared" si="92"/>
        <v/>
      </c>
      <c r="DP67" s="302" t="str">
        <f t="shared" si="93"/>
        <v/>
      </c>
      <c r="DQ67" s="325" t="str">
        <f t="shared" si="94"/>
        <v/>
      </c>
      <c r="DR67" s="324" t="str">
        <f t="shared" si="95"/>
        <v/>
      </c>
      <c r="DS67" s="302" t="str">
        <f t="shared" si="96"/>
        <v/>
      </c>
      <c r="DT67" s="325" t="str">
        <f t="shared" si="97"/>
        <v/>
      </c>
      <c r="DU67" s="324" t="str">
        <f t="shared" si="98"/>
        <v/>
      </c>
      <c r="DV67" s="302" t="str">
        <f t="shared" si="99"/>
        <v/>
      </c>
      <c r="DW67" s="325" t="str">
        <f t="shared" si="100"/>
        <v/>
      </c>
      <c r="DX67" s="324" t="str">
        <f t="shared" si="101"/>
        <v/>
      </c>
      <c r="DY67" s="302" t="str">
        <f t="shared" si="102"/>
        <v/>
      </c>
      <c r="DZ67" s="325" t="str">
        <f t="shared" si="103"/>
        <v/>
      </c>
      <c r="EA67" s="324" t="str">
        <f t="shared" si="104"/>
        <v/>
      </c>
      <c r="EB67" s="302" t="str">
        <f t="shared" si="105"/>
        <v/>
      </c>
      <c r="EC67" s="325" t="str">
        <f t="shared" si="106"/>
        <v/>
      </c>
      <c r="ED67" s="324" t="str">
        <f t="shared" si="128"/>
        <v/>
      </c>
      <c r="EE67" s="313" t="str">
        <f t="shared" si="107"/>
        <v xml:space="preserve">      </v>
      </c>
      <c r="EF67" s="313" t="str">
        <f t="shared" si="108"/>
        <v xml:space="preserve">      </v>
      </c>
      <c r="EG67" s="313" t="str">
        <f t="shared" si="109"/>
        <v xml:space="preserve">      </v>
      </c>
      <c r="EH67" s="313" t="str">
        <f t="shared" si="110"/>
        <v xml:space="preserve">      </v>
      </c>
      <c r="EI67" s="313" t="str">
        <f t="shared" si="111"/>
        <v/>
      </c>
      <c r="EJ67" s="326" t="str">
        <f t="shared" si="112"/>
        <v/>
      </c>
      <c r="EK67" s="327" t="str">
        <f t="shared" si="113"/>
        <v/>
      </c>
      <c r="EL67" s="328" t="str">
        <f t="shared" si="114"/>
        <v/>
      </c>
      <c r="EM67" s="329" t="str">
        <f t="shared" si="115"/>
        <v/>
      </c>
      <c r="EN67" s="330" t="str">
        <f t="shared" si="129"/>
        <v/>
      </c>
      <c r="EO67" s="20" t="str">
        <f t="shared" si="116"/>
        <v/>
      </c>
    </row>
    <row r="68" spans="1:145" s="132" customFormat="1" ht="15.65" customHeight="1">
      <c r="A68" s="315">
        <v>63</v>
      </c>
      <c r="B68" s="316">
        <f>IF('Marks Entry'!B69="","",'Marks Entry'!B69)</f>
        <v>963</v>
      </c>
      <c r="C68" s="317" t="str">
        <f>IF('Marks Entry'!C69="","",'Marks Entry'!C69)</f>
        <v/>
      </c>
      <c r="D68" s="318" t="str">
        <f>IF('Marks Entry'!D69="","",'Marks Entry'!D69)</f>
        <v/>
      </c>
      <c r="E68" s="319" t="str">
        <f>IF('Marks Entry'!E69="","",'Marks Entry'!E69)</f>
        <v/>
      </c>
      <c r="F68" s="319" t="str">
        <f>IF('Marks Entry'!F69="","",'Marks Entry'!F69)</f>
        <v/>
      </c>
      <c r="G68" s="319" t="str">
        <f>IF('Marks Entry'!G69="","",'Marks Entry'!G69)</f>
        <v/>
      </c>
      <c r="H68" s="302" t="str">
        <f>IF('Marks Entry'!H69="","",'Marks Entry'!H69)</f>
        <v/>
      </c>
      <c r="I68" s="302" t="str">
        <f>IF('Marks Entry'!I69="","",'Marks Entry'!I69)</f>
        <v/>
      </c>
      <c r="J68" s="302" t="str">
        <f>IF('Marks Entry'!J69="","",'Marks Entry'!J69)</f>
        <v/>
      </c>
      <c r="K68" s="302" t="str">
        <f>IF('Marks Entry'!K69="","",'Marks Entry'!K69)</f>
        <v/>
      </c>
      <c r="L68" s="302" t="str">
        <f>IF('Marks Entry'!L69="","",'Marks Entry'!L69)</f>
        <v/>
      </c>
      <c r="M68" s="303" t="str">
        <f t="shared" si="29"/>
        <v/>
      </c>
      <c r="N68" s="320" t="str">
        <f t="shared" si="30"/>
        <v/>
      </c>
      <c r="O68" s="302" t="str">
        <f>IF('Marks Entry'!M69="","",'Marks Entry'!M69)</f>
        <v/>
      </c>
      <c r="P68" s="320" t="str">
        <f t="shared" si="31"/>
        <v/>
      </c>
      <c r="Q68" s="317" t="str">
        <f>IF('Marks Entry'!N69="","",'Marks Entry'!N69)</f>
        <v/>
      </c>
      <c r="R68" s="321" t="str">
        <f t="shared" si="32"/>
        <v/>
      </c>
      <c r="S68" s="307">
        <f t="shared" si="33"/>
        <v>0</v>
      </c>
      <c r="T68" s="307">
        <f t="shared" ref="T68:T105" si="130">(COUNTIF(J68:L68,"ML")*10)+(COUNTIF(O68,"ML")*70)+(COUNTIF(Q68,"ML")*100)</f>
        <v>0</v>
      </c>
      <c r="U68" s="308" t="str">
        <f t="shared" si="34"/>
        <v/>
      </c>
      <c r="V68" s="307" t="str">
        <f t="shared" si="35"/>
        <v/>
      </c>
      <c r="W68" s="307" t="str">
        <f t="shared" si="36"/>
        <v/>
      </c>
      <c r="X68" s="307" t="str">
        <f t="shared" si="37"/>
        <v/>
      </c>
      <c r="Y68" s="302" t="str">
        <f>IF('Marks Entry'!O69="","",'Marks Entry'!O69)</f>
        <v/>
      </c>
      <c r="Z68" s="302" t="str">
        <f>IF('Marks Entry'!P69="","",'Marks Entry'!P69)</f>
        <v/>
      </c>
      <c r="AA68" s="302" t="str">
        <f>IF('Marks Entry'!Q69="","",'Marks Entry'!Q69)</f>
        <v/>
      </c>
      <c r="AB68" s="303" t="str">
        <f t="shared" si="38"/>
        <v/>
      </c>
      <c r="AC68" s="320" t="str">
        <f t="shared" si="39"/>
        <v/>
      </c>
      <c r="AD68" s="302" t="str">
        <f>IF('Marks Entry'!R69="","",'Marks Entry'!R69)</f>
        <v/>
      </c>
      <c r="AE68" s="320" t="str">
        <f t="shared" si="40"/>
        <v/>
      </c>
      <c r="AF68" s="317" t="str">
        <f>IF('Marks Entry'!S69="","",'Marks Entry'!S69)</f>
        <v/>
      </c>
      <c r="AG68" s="321" t="str">
        <f t="shared" si="41"/>
        <v/>
      </c>
      <c r="AH68" s="307">
        <f t="shared" si="42"/>
        <v>0</v>
      </c>
      <c r="AI68" s="307">
        <f t="shared" ref="AI68:AI105" si="131">(COUNTIF(Y68:AA68,"ML")*10)+(COUNTIF(AD68,"ML")*70)+(COUNTIF(AF68,"ML")*100)</f>
        <v>0</v>
      </c>
      <c r="AJ68" s="308" t="str">
        <f t="shared" si="43"/>
        <v/>
      </c>
      <c r="AK68" s="307" t="str">
        <f t="shared" si="44"/>
        <v/>
      </c>
      <c r="AL68" s="307" t="str">
        <f t="shared" si="45"/>
        <v/>
      </c>
      <c r="AM68" s="307" t="str">
        <f t="shared" si="46"/>
        <v/>
      </c>
      <c r="AN68" s="302" t="str">
        <f>IF('Marks Entry'!T69="","",'Marks Entry'!T69)</f>
        <v/>
      </c>
      <c r="AO68" s="302" t="str">
        <f>IF('Marks Entry'!U69="","",'Marks Entry'!U69)</f>
        <v/>
      </c>
      <c r="AP68" s="302" t="str">
        <f>IF('Marks Entry'!V69="","",'Marks Entry'!V69)</f>
        <v/>
      </c>
      <c r="AQ68" s="303" t="str">
        <f t="shared" si="47"/>
        <v/>
      </c>
      <c r="AR68" s="320" t="str">
        <f t="shared" si="48"/>
        <v/>
      </c>
      <c r="AS68" s="302" t="str">
        <f>IF('Marks Entry'!W69="","",'Marks Entry'!W69)</f>
        <v/>
      </c>
      <c r="AT68" s="320" t="str">
        <f t="shared" si="49"/>
        <v/>
      </c>
      <c r="AU68" s="317" t="str">
        <f>IF('Marks Entry'!X69="","",'Marks Entry'!X69)</f>
        <v/>
      </c>
      <c r="AV68" s="321" t="str">
        <f t="shared" si="50"/>
        <v/>
      </c>
      <c r="AW68" s="307">
        <f t="shared" si="51"/>
        <v>0</v>
      </c>
      <c r="AX68" s="307">
        <f t="shared" ref="AX68:AX105" si="132">(COUNTIF(AN68:AP68,"ML")*10)+(COUNTIF(AS68,"ML")*70)+(COUNTIF(AU68,"ML")*100)</f>
        <v>0</v>
      </c>
      <c r="AY68" s="308" t="str">
        <f t="shared" si="52"/>
        <v/>
      </c>
      <c r="AZ68" s="307" t="str">
        <f t="shared" si="53"/>
        <v/>
      </c>
      <c r="BA68" s="307" t="str">
        <f t="shared" si="54"/>
        <v/>
      </c>
      <c r="BB68" s="307" t="str">
        <f t="shared" si="55"/>
        <v/>
      </c>
      <c r="BC68" s="302" t="str">
        <f>IF('Marks Entry'!Y69="","",'Marks Entry'!Y69)</f>
        <v/>
      </c>
      <c r="BD68" s="302" t="str">
        <f>IF('Marks Entry'!Z69="","",'Marks Entry'!Z69)</f>
        <v/>
      </c>
      <c r="BE68" s="302" t="str">
        <f>IF('Marks Entry'!AA69="","",'Marks Entry'!AA69)</f>
        <v/>
      </c>
      <c r="BF68" s="303" t="str">
        <f t="shared" si="56"/>
        <v/>
      </c>
      <c r="BG68" s="320" t="str">
        <f t="shared" si="57"/>
        <v/>
      </c>
      <c r="BH68" s="302" t="str">
        <f>IF('Marks Entry'!AB69="","",'Marks Entry'!AB69)</f>
        <v/>
      </c>
      <c r="BI68" s="320" t="str">
        <f t="shared" si="58"/>
        <v/>
      </c>
      <c r="BJ68" s="317" t="str">
        <f>IF('Marks Entry'!AC69="","",'Marks Entry'!AC69)</f>
        <v/>
      </c>
      <c r="BK68" s="321" t="str">
        <f t="shared" si="59"/>
        <v/>
      </c>
      <c r="BL68" s="307">
        <f t="shared" si="60"/>
        <v>0</v>
      </c>
      <c r="BM68" s="307">
        <f t="shared" ref="BM68:BM105" si="133">(COUNTIF(BC68:BE68,"ML")*10)+(COUNTIF(BH68,"ML")*70)+(COUNTIF(BJ68,"ML")*100)</f>
        <v>0</v>
      </c>
      <c r="BN68" s="308" t="str">
        <f t="shared" si="61"/>
        <v/>
      </c>
      <c r="BO68" s="307" t="str">
        <f t="shared" si="62"/>
        <v/>
      </c>
      <c r="BP68" s="307" t="str">
        <f t="shared" si="63"/>
        <v/>
      </c>
      <c r="BQ68" s="307" t="str">
        <f t="shared" si="64"/>
        <v/>
      </c>
      <c r="BR68" s="302" t="str">
        <f>IF('Marks Entry'!AD69="","",'Marks Entry'!AD69)</f>
        <v/>
      </c>
      <c r="BS68" s="302" t="str">
        <f>IF('Marks Entry'!AE69="","",'Marks Entry'!AE69)</f>
        <v/>
      </c>
      <c r="BT68" s="302" t="str">
        <f>IF('Marks Entry'!AF69="","",'Marks Entry'!AF69)</f>
        <v/>
      </c>
      <c r="BU68" s="303" t="str">
        <f t="shared" si="65"/>
        <v/>
      </c>
      <c r="BV68" s="320" t="str">
        <f t="shared" si="66"/>
        <v/>
      </c>
      <c r="BW68" s="302" t="str">
        <f>IF('Marks Entry'!AG69="","",'Marks Entry'!AG69)</f>
        <v/>
      </c>
      <c r="BX68" s="320" t="str">
        <f t="shared" si="67"/>
        <v/>
      </c>
      <c r="BY68" s="317" t="str">
        <f>IF('Marks Entry'!AH69="","",'Marks Entry'!AH69)</f>
        <v/>
      </c>
      <c r="BZ68" s="321" t="str">
        <f t="shared" si="68"/>
        <v/>
      </c>
      <c r="CA68" s="307">
        <f t="shared" si="69"/>
        <v>0</v>
      </c>
      <c r="CB68" s="307">
        <f t="shared" ref="CB68:CB105" si="134">(COUNTIF(BR68:BT68,"ML")*10)+(COUNTIF(BW68,"ML")*70)+(COUNTIF(BY68,"ML")*100)</f>
        <v>0</v>
      </c>
      <c r="CC68" s="308" t="str">
        <f t="shared" si="70"/>
        <v/>
      </c>
      <c r="CD68" s="307" t="str">
        <f t="shared" si="71"/>
        <v/>
      </c>
      <c r="CE68" s="307" t="str">
        <f t="shared" si="72"/>
        <v/>
      </c>
      <c r="CF68" s="307" t="str">
        <f t="shared" si="73"/>
        <v/>
      </c>
      <c r="CG68" s="302" t="str">
        <f>IF('Marks Entry'!AI69="","",'Marks Entry'!AI69)</f>
        <v/>
      </c>
      <c r="CH68" s="302" t="str">
        <f>IF('Marks Entry'!AJ69="","",'Marks Entry'!AJ69)</f>
        <v/>
      </c>
      <c r="CI68" s="302" t="str">
        <f>IF('Marks Entry'!AK69="","",'Marks Entry'!AK69)</f>
        <v/>
      </c>
      <c r="CJ68" s="303" t="str">
        <f t="shared" si="74"/>
        <v/>
      </c>
      <c r="CK68" s="320" t="str">
        <f t="shared" si="75"/>
        <v/>
      </c>
      <c r="CL68" s="302" t="str">
        <f>IF('Marks Entry'!AL69="","",'Marks Entry'!AL69)</f>
        <v/>
      </c>
      <c r="CM68" s="320" t="str">
        <f t="shared" si="76"/>
        <v/>
      </c>
      <c r="CN68" s="317" t="str">
        <f>IF('Marks Entry'!AM69="","",'Marks Entry'!AM69)</f>
        <v/>
      </c>
      <c r="CO68" s="321" t="str">
        <f t="shared" si="77"/>
        <v/>
      </c>
      <c r="CP68" s="307">
        <f t="shared" si="78"/>
        <v>0</v>
      </c>
      <c r="CQ68" s="307">
        <f t="shared" ref="CQ68:CQ105" si="135">(COUNTIF(CG68:CI68,"ML")*10)+(COUNTIF(CL68,"ML")*70)+(COUNTIF(CN68,"ML")*100)</f>
        <v>0</v>
      </c>
      <c r="CR68" s="308" t="str">
        <f t="shared" si="79"/>
        <v/>
      </c>
      <c r="CS68" s="307" t="str">
        <f t="shared" si="80"/>
        <v/>
      </c>
      <c r="CT68" s="307" t="str">
        <f t="shared" si="81"/>
        <v/>
      </c>
      <c r="CU68" s="307" t="str">
        <f t="shared" si="82"/>
        <v/>
      </c>
      <c r="CV68" s="307">
        <f t="shared" si="21"/>
        <v>0</v>
      </c>
      <c r="CW68" s="322" t="str">
        <f t="shared" si="83"/>
        <v/>
      </c>
      <c r="CX68" s="322" t="str">
        <f t="shared" si="84"/>
        <v/>
      </c>
      <c r="CY68" s="322" t="str">
        <f t="shared" si="85"/>
        <v/>
      </c>
      <c r="CZ68" s="322" t="str">
        <f t="shared" si="86"/>
        <v/>
      </c>
      <c r="DA68" s="322" t="str">
        <f t="shared" si="87"/>
        <v/>
      </c>
      <c r="DB68" s="322" t="str">
        <f t="shared" si="88"/>
        <v/>
      </c>
      <c r="DC68" s="310">
        <f t="shared" si="117"/>
        <v>0</v>
      </c>
      <c r="DD68" s="310">
        <f t="shared" si="118"/>
        <v>0</v>
      </c>
      <c r="DE68" s="310">
        <f t="shared" si="119"/>
        <v>0</v>
      </c>
      <c r="DF68" s="310">
        <f t="shared" si="120"/>
        <v>0</v>
      </c>
      <c r="DG68" s="310">
        <f t="shared" si="121"/>
        <v>0</v>
      </c>
      <c r="DH68" s="323" t="str">
        <f t="shared" si="89"/>
        <v/>
      </c>
      <c r="DI68" s="20" t="str">
        <f>IF('Marks Entry'!AN69="","",'Marks Entry'!AN69)</f>
        <v/>
      </c>
      <c r="DJ68" s="20" t="str">
        <f>IF('Marks Entry'!AO69="","",'Marks Entry'!AO69)</f>
        <v/>
      </c>
      <c r="DK68" s="20" t="str">
        <f>IF('Marks Entry'!AP69="","",'Marks Entry'!AP69)</f>
        <v/>
      </c>
      <c r="DL68" s="20" t="str">
        <f>IF('Marks Entry'!AQ69="","",'Marks Entry'!AQ69)</f>
        <v/>
      </c>
      <c r="DM68" s="302" t="str">
        <f t="shared" si="90"/>
        <v/>
      </c>
      <c r="DN68" s="302" t="str">
        <f t="shared" si="91"/>
        <v/>
      </c>
      <c r="DO68" s="324" t="str">
        <f t="shared" si="92"/>
        <v/>
      </c>
      <c r="DP68" s="302" t="str">
        <f t="shared" si="93"/>
        <v/>
      </c>
      <c r="DQ68" s="325" t="str">
        <f t="shared" si="94"/>
        <v/>
      </c>
      <c r="DR68" s="324" t="str">
        <f t="shared" si="95"/>
        <v/>
      </c>
      <c r="DS68" s="302" t="str">
        <f t="shared" si="96"/>
        <v/>
      </c>
      <c r="DT68" s="325" t="str">
        <f t="shared" si="97"/>
        <v/>
      </c>
      <c r="DU68" s="324" t="str">
        <f t="shared" si="98"/>
        <v/>
      </c>
      <c r="DV68" s="302" t="str">
        <f t="shared" si="99"/>
        <v/>
      </c>
      <c r="DW68" s="325" t="str">
        <f t="shared" si="100"/>
        <v/>
      </c>
      <c r="DX68" s="324" t="str">
        <f t="shared" si="101"/>
        <v/>
      </c>
      <c r="DY68" s="302" t="str">
        <f t="shared" si="102"/>
        <v/>
      </c>
      <c r="DZ68" s="325" t="str">
        <f t="shared" si="103"/>
        <v/>
      </c>
      <c r="EA68" s="324" t="str">
        <f t="shared" si="104"/>
        <v/>
      </c>
      <c r="EB68" s="302" t="str">
        <f t="shared" si="105"/>
        <v/>
      </c>
      <c r="EC68" s="325" t="str">
        <f t="shared" si="106"/>
        <v/>
      </c>
      <c r="ED68" s="324" t="str">
        <f t="shared" si="128"/>
        <v/>
      </c>
      <c r="EE68" s="313" t="str">
        <f t="shared" si="107"/>
        <v xml:space="preserve">      </v>
      </c>
      <c r="EF68" s="313" t="str">
        <f t="shared" si="108"/>
        <v xml:space="preserve">      </v>
      </c>
      <c r="EG68" s="313" t="str">
        <f t="shared" si="109"/>
        <v xml:space="preserve">      </v>
      </c>
      <c r="EH68" s="313" t="str">
        <f t="shared" si="110"/>
        <v xml:space="preserve">      </v>
      </c>
      <c r="EI68" s="313" t="str">
        <f t="shared" si="111"/>
        <v/>
      </c>
      <c r="EJ68" s="326" t="str">
        <f t="shared" si="112"/>
        <v/>
      </c>
      <c r="EK68" s="327" t="str">
        <f t="shared" si="113"/>
        <v/>
      </c>
      <c r="EL68" s="328" t="str">
        <f t="shared" si="114"/>
        <v/>
      </c>
      <c r="EM68" s="329" t="str">
        <f t="shared" si="115"/>
        <v/>
      </c>
      <c r="EN68" s="330" t="str">
        <f t="shared" si="129"/>
        <v/>
      </c>
      <c r="EO68" s="20" t="str">
        <f t="shared" si="116"/>
        <v/>
      </c>
    </row>
    <row r="69" spans="1:145" s="132" customFormat="1" ht="15.65" customHeight="1">
      <c r="A69" s="315">
        <v>64</v>
      </c>
      <c r="B69" s="316">
        <f>IF('Marks Entry'!B70="","",'Marks Entry'!B70)</f>
        <v>964</v>
      </c>
      <c r="C69" s="317" t="str">
        <f>IF('Marks Entry'!C70="","",'Marks Entry'!C70)</f>
        <v/>
      </c>
      <c r="D69" s="318" t="str">
        <f>IF('Marks Entry'!D70="","",'Marks Entry'!D70)</f>
        <v/>
      </c>
      <c r="E69" s="319" t="str">
        <f>IF('Marks Entry'!E70="","",'Marks Entry'!E70)</f>
        <v/>
      </c>
      <c r="F69" s="319" t="str">
        <f>IF('Marks Entry'!F70="","",'Marks Entry'!F70)</f>
        <v/>
      </c>
      <c r="G69" s="319" t="str">
        <f>IF('Marks Entry'!G70="","",'Marks Entry'!G70)</f>
        <v/>
      </c>
      <c r="H69" s="302" t="str">
        <f>IF('Marks Entry'!H70="","",'Marks Entry'!H70)</f>
        <v/>
      </c>
      <c r="I69" s="302" t="str">
        <f>IF('Marks Entry'!I70="","",'Marks Entry'!I70)</f>
        <v/>
      </c>
      <c r="J69" s="302" t="str">
        <f>IF('Marks Entry'!J70="","",'Marks Entry'!J70)</f>
        <v/>
      </c>
      <c r="K69" s="302" t="str">
        <f>IF('Marks Entry'!K70="","",'Marks Entry'!K70)</f>
        <v/>
      </c>
      <c r="L69" s="302" t="str">
        <f>IF('Marks Entry'!L70="","",'Marks Entry'!L70)</f>
        <v/>
      </c>
      <c r="M69" s="303" t="str">
        <f t="shared" si="29"/>
        <v/>
      </c>
      <c r="N69" s="320" t="str">
        <f t="shared" si="30"/>
        <v/>
      </c>
      <c r="O69" s="302" t="str">
        <f>IF('Marks Entry'!M70="","",'Marks Entry'!M70)</f>
        <v/>
      </c>
      <c r="P69" s="320" t="str">
        <f t="shared" si="31"/>
        <v/>
      </c>
      <c r="Q69" s="317" t="str">
        <f>IF('Marks Entry'!N70="","",'Marks Entry'!N70)</f>
        <v/>
      </c>
      <c r="R69" s="321" t="str">
        <f t="shared" si="32"/>
        <v/>
      </c>
      <c r="S69" s="307">
        <f t="shared" si="33"/>
        <v>0</v>
      </c>
      <c r="T69" s="307">
        <f t="shared" si="130"/>
        <v>0</v>
      </c>
      <c r="U69" s="308" t="str">
        <f t="shared" si="34"/>
        <v/>
      </c>
      <c r="V69" s="307" t="str">
        <f t="shared" si="35"/>
        <v/>
      </c>
      <c r="W69" s="307" t="str">
        <f t="shared" si="36"/>
        <v/>
      </c>
      <c r="X69" s="307" t="str">
        <f t="shared" si="37"/>
        <v/>
      </c>
      <c r="Y69" s="302" t="str">
        <f>IF('Marks Entry'!O70="","",'Marks Entry'!O70)</f>
        <v/>
      </c>
      <c r="Z69" s="302" t="str">
        <f>IF('Marks Entry'!P70="","",'Marks Entry'!P70)</f>
        <v/>
      </c>
      <c r="AA69" s="302" t="str">
        <f>IF('Marks Entry'!Q70="","",'Marks Entry'!Q70)</f>
        <v/>
      </c>
      <c r="AB69" s="303" t="str">
        <f t="shared" si="38"/>
        <v/>
      </c>
      <c r="AC69" s="320" t="str">
        <f t="shared" si="39"/>
        <v/>
      </c>
      <c r="AD69" s="302" t="str">
        <f>IF('Marks Entry'!R70="","",'Marks Entry'!R70)</f>
        <v/>
      </c>
      <c r="AE69" s="320" t="str">
        <f t="shared" si="40"/>
        <v/>
      </c>
      <c r="AF69" s="317" t="str">
        <f>IF('Marks Entry'!S70="","",'Marks Entry'!S70)</f>
        <v/>
      </c>
      <c r="AG69" s="321" t="str">
        <f t="shared" si="41"/>
        <v/>
      </c>
      <c r="AH69" s="307">
        <f t="shared" si="42"/>
        <v>0</v>
      </c>
      <c r="AI69" s="307">
        <f t="shared" si="131"/>
        <v>0</v>
      </c>
      <c r="AJ69" s="308" t="str">
        <f t="shared" si="43"/>
        <v/>
      </c>
      <c r="AK69" s="307" t="str">
        <f t="shared" si="44"/>
        <v/>
      </c>
      <c r="AL69" s="307" t="str">
        <f t="shared" si="45"/>
        <v/>
      </c>
      <c r="AM69" s="307" t="str">
        <f t="shared" si="46"/>
        <v/>
      </c>
      <c r="AN69" s="302" t="str">
        <f>IF('Marks Entry'!T70="","",'Marks Entry'!T70)</f>
        <v/>
      </c>
      <c r="AO69" s="302" t="str">
        <f>IF('Marks Entry'!U70="","",'Marks Entry'!U70)</f>
        <v/>
      </c>
      <c r="AP69" s="302" t="str">
        <f>IF('Marks Entry'!V70="","",'Marks Entry'!V70)</f>
        <v/>
      </c>
      <c r="AQ69" s="303" t="str">
        <f t="shared" si="47"/>
        <v/>
      </c>
      <c r="AR69" s="320" t="str">
        <f t="shared" si="48"/>
        <v/>
      </c>
      <c r="AS69" s="302" t="str">
        <f>IF('Marks Entry'!W70="","",'Marks Entry'!W70)</f>
        <v/>
      </c>
      <c r="AT69" s="320" t="str">
        <f t="shared" si="49"/>
        <v/>
      </c>
      <c r="AU69" s="317" t="str">
        <f>IF('Marks Entry'!X70="","",'Marks Entry'!X70)</f>
        <v/>
      </c>
      <c r="AV69" s="321" t="str">
        <f t="shared" si="50"/>
        <v/>
      </c>
      <c r="AW69" s="307">
        <f t="shared" si="51"/>
        <v>0</v>
      </c>
      <c r="AX69" s="307">
        <f t="shared" si="132"/>
        <v>0</v>
      </c>
      <c r="AY69" s="308" t="str">
        <f t="shared" si="52"/>
        <v/>
      </c>
      <c r="AZ69" s="307" t="str">
        <f t="shared" si="53"/>
        <v/>
      </c>
      <c r="BA69" s="307" t="str">
        <f t="shared" si="54"/>
        <v/>
      </c>
      <c r="BB69" s="307" t="str">
        <f t="shared" si="55"/>
        <v/>
      </c>
      <c r="BC69" s="302" t="str">
        <f>IF('Marks Entry'!Y70="","",'Marks Entry'!Y70)</f>
        <v/>
      </c>
      <c r="BD69" s="302" t="str">
        <f>IF('Marks Entry'!Z70="","",'Marks Entry'!Z70)</f>
        <v/>
      </c>
      <c r="BE69" s="302" t="str">
        <f>IF('Marks Entry'!AA70="","",'Marks Entry'!AA70)</f>
        <v/>
      </c>
      <c r="BF69" s="303" t="str">
        <f t="shared" si="56"/>
        <v/>
      </c>
      <c r="BG69" s="320" t="str">
        <f t="shared" si="57"/>
        <v/>
      </c>
      <c r="BH69" s="302" t="str">
        <f>IF('Marks Entry'!AB70="","",'Marks Entry'!AB70)</f>
        <v/>
      </c>
      <c r="BI69" s="320" t="str">
        <f t="shared" si="58"/>
        <v/>
      </c>
      <c r="BJ69" s="317" t="str">
        <f>IF('Marks Entry'!AC70="","",'Marks Entry'!AC70)</f>
        <v/>
      </c>
      <c r="BK69" s="321" t="str">
        <f t="shared" si="59"/>
        <v/>
      </c>
      <c r="BL69" s="307">
        <f t="shared" si="60"/>
        <v>0</v>
      </c>
      <c r="BM69" s="307">
        <f t="shared" si="133"/>
        <v>0</v>
      </c>
      <c r="BN69" s="308" t="str">
        <f t="shared" si="61"/>
        <v/>
      </c>
      <c r="BO69" s="307" t="str">
        <f t="shared" si="62"/>
        <v/>
      </c>
      <c r="BP69" s="307" t="str">
        <f t="shared" si="63"/>
        <v/>
      </c>
      <c r="BQ69" s="307" t="str">
        <f t="shared" si="64"/>
        <v/>
      </c>
      <c r="BR69" s="302" t="str">
        <f>IF('Marks Entry'!AD70="","",'Marks Entry'!AD70)</f>
        <v/>
      </c>
      <c r="BS69" s="302" t="str">
        <f>IF('Marks Entry'!AE70="","",'Marks Entry'!AE70)</f>
        <v/>
      </c>
      <c r="BT69" s="302" t="str">
        <f>IF('Marks Entry'!AF70="","",'Marks Entry'!AF70)</f>
        <v/>
      </c>
      <c r="BU69" s="303" t="str">
        <f t="shared" si="65"/>
        <v/>
      </c>
      <c r="BV69" s="320" t="str">
        <f t="shared" si="66"/>
        <v/>
      </c>
      <c r="BW69" s="302" t="str">
        <f>IF('Marks Entry'!AG70="","",'Marks Entry'!AG70)</f>
        <v/>
      </c>
      <c r="BX69" s="320" t="str">
        <f t="shared" si="67"/>
        <v/>
      </c>
      <c r="BY69" s="317" t="str">
        <f>IF('Marks Entry'!AH70="","",'Marks Entry'!AH70)</f>
        <v/>
      </c>
      <c r="BZ69" s="321" t="str">
        <f t="shared" si="68"/>
        <v/>
      </c>
      <c r="CA69" s="307">
        <f t="shared" si="69"/>
        <v>0</v>
      </c>
      <c r="CB69" s="307">
        <f t="shared" si="134"/>
        <v>0</v>
      </c>
      <c r="CC69" s="308" t="str">
        <f t="shared" si="70"/>
        <v/>
      </c>
      <c r="CD69" s="307" t="str">
        <f t="shared" si="71"/>
        <v/>
      </c>
      <c r="CE69" s="307" t="str">
        <f t="shared" si="72"/>
        <v/>
      </c>
      <c r="CF69" s="307" t="str">
        <f t="shared" si="73"/>
        <v/>
      </c>
      <c r="CG69" s="302" t="str">
        <f>IF('Marks Entry'!AI70="","",'Marks Entry'!AI70)</f>
        <v/>
      </c>
      <c r="CH69" s="302" t="str">
        <f>IF('Marks Entry'!AJ70="","",'Marks Entry'!AJ70)</f>
        <v/>
      </c>
      <c r="CI69" s="302" t="str">
        <f>IF('Marks Entry'!AK70="","",'Marks Entry'!AK70)</f>
        <v/>
      </c>
      <c r="CJ69" s="303" t="str">
        <f t="shared" si="74"/>
        <v/>
      </c>
      <c r="CK69" s="320" t="str">
        <f t="shared" si="75"/>
        <v/>
      </c>
      <c r="CL69" s="302" t="str">
        <f>IF('Marks Entry'!AL70="","",'Marks Entry'!AL70)</f>
        <v/>
      </c>
      <c r="CM69" s="320" t="str">
        <f t="shared" si="76"/>
        <v/>
      </c>
      <c r="CN69" s="317" t="str">
        <f>IF('Marks Entry'!AM70="","",'Marks Entry'!AM70)</f>
        <v/>
      </c>
      <c r="CO69" s="321" t="str">
        <f t="shared" si="77"/>
        <v/>
      </c>
      <c r="CP69" s="307">
        <f t="shared" si="78"/>
        <v>0</v>
      </c>
      <c r="CQ69" s="307">
        <f t="shared" si="135"/>
        <v>0</v>
      </c>
      <c r="CR69" s="308" t="str">
        <f t="shared" si="79"/>
        <v/>
      </c>
      <c r="CS69" s="307" t="str">
        <f t="shared" si="80"/>
        <v/>
      </c>
      <c r="CT69" s="307" t="str">
        <f t="shared" si="81"/>
        <v/>
      </c>
      <c r="CU69" s="307" t="str">
        <f t="shared" si="82"/>
        <v/>
      </c>
      <c r="CV69" s="307">
        <f t="shared" si="21"/>
        <v>0</v>
      </c>
      <c r="CW69" s="322" t="str">
        <f t="shared" si="83"/>
        <v/>
      </c>
      <c r="CX69" s="322" t="str">
        <f t="shared" si="84"/>
        <v/>
      </c>
      <c r="CY69" s="322" t="str">
        <f t="shared" si="85"/>
        <v/>
      </c>
      <c r="CZ69" s="322" t="str">
        <f t="shared" si="86"/>
        <v/>
      </c>
      <c r="DA69" s="322" t="str">
        <f t="shared" si="87"/>
        <v/>
      </c>
      <c r="DB69" s="322" t="str">
        <f t="shared" si="88"/>
        <v/>
      </c>
      <c r="DC69" s="310">
        <f t="shared" si="117"/>
        <v>0</v>
      </c>
      <c r="DD69" s="310">
        <f t="shared" si="118"/>
        <v>0</v>
      </c>
      <c r="DE69" s="310">
        <f t="shared" si="119"/>
        <v>0</v>
      </c>
      <c r="DF69" s="310">
        <f t="shared" si="120"/>
        <v>0</v>
      </c>
      <c r="DG69" s="310">
        <f t="shared" si="121"/>
        <v>0</v>
      </c>
      <c r="DH69" s="323" t="str">
        <f t="shared" si="89"/>
        <v/>
      </c>
      <c r="DI69" s="20" t="str">
        <f>IF('Marks Entry'!AN70="","",'Marks Entry'!AN70)</f>
        <v/>
      </c>
      <c r="DJ69" s="20" t="str">
        <f>IF('Marks Entry'!AO70="","",'Marks Entry'!AO70)</f>
        <v/>
      </c>
      <c r="DK69" s="20" t="str">
        <f>IF('Marks Entry'!AP70="","",'Marks Entry'!AP70)</f>
        <v/>
      </c>
      <c r="DL69" s="20" t="str">
        <f>IF('Marks Entry'!AQ70="","",'Marks Entry'!AQ70)</f>
        <v/>
      </c>
      <c r="DM69" s="302" t="str">
        <f t="shared" si="90"/>
        <v/>
      </c>
      <c r="DN69" s="302" t="str">
        <f t="shared" si="91"/>
        <v/>
      </c>
      <c r="DO69" s="324" t="str">
        <f t="shared" si="92"/>
        <v/>
      </c>
      <c r="DP69" s="302" t="str">
        <f t="shared" si="93"/>
        <v/>
      </c>
      <c r="DQ69" s="325" t="str">
        <f t="shared" si="94"/>
        <v/>
      </c>
      <c r="DR69" s="324" t="str">
        <f t="shared" si="95"/>
        <v/>
      </c>
      <c r="DS69" s="302" t="str">
        <f t="shared" si="96"/>
        <v/>
      </c>
      <c r="DT69" s="325" t="str">
        <f t="shared" si="97"/>
        <v/>
      </c>
      <c r="DU69" s="324" t="str">
        <f t="shared" si="98"/>
        <v/>
      </c>
      <c r="DV69" s="302" t="str">
        <f t="shared" si="99"/>
        <v/>
      </c>
      <c r="DW69" s="325" t="str">
        <f t="shared" si="100"/>
        <v/>
      </c>
      <c r="DX69" s="324" t="str">
        <f t="shared" si="101"/>
        <v/>
      </c>
      <c r="DY69" s="302" t="str">
        <f t="shared" si="102"/>
        <v/>
      </c>
      <c r="DZ69" s="325" t="str">
        <f t="shared" si="103"/>
        <v/>
      </c>
      <c r="EA69" s="324" t="str">
        <f t="shared" si="104"/>
        <v/>
      </c>
      <c r="EB69" s="302" t="str">
        <f t="shared" si="105"/>
        <v/>
      </c>
      <c r="EC69" s="325" t="str">
        <f t="shared" si="106"/>
        <v/>
      </c>
      <c r="ED69" s="324" t="str">
        <f t="shared" si="128"/>
        <v/>
      </c>
      <c r="EE69" s="313" t="str">
        <f t="shared" si="107"/>
        <v xml:space="preserve">      </v>
      </c>
      <c r="EF69" s="313" t="str">
        <f t="shared" si="108"/>
        <v xml:space="preserve">      </v>
      </c>
      <c r="EG69" s="313" t="str">
        <f t="shared" si="109"/>
        <v xml:space="preserve">      </v>
      </c>
      <c r="EH69" s="313" t="str">
        <f t="shared" si="110"/>
        <v xml:space="preserve">      </v>
      </c>
      <c r="EI69" s="313" t="str">
        <f t="shared" si="111"/>
        <v/>
      </c>
      <c r="EJ69" s="326" t="str">
        <f t="shared" si="112"/>
        <v/>
      </c>
      <c r="EK69" s="327" t="str">
        <f t="shared" si="113"/>
        <v/>
      </c>
      <c r="EL69" s="328" t="str">
        <f t="shared" si="114"/>
        <v/>
      </c>
      <c r="EM69" s="329" t="str">
        <f t="shared" si="115"/>
        <v/>
      </c>
      <c r="EN69" s="330" t="str">
        <f t="shared" si="129"/>
        <v/>
      </c>
      <c r="EO69" s="20" t="str">
        <f t="shared" si="116"/>
        <v/>
      </c>
    </row>
    <row r="70" spans="1:145" s="132" customFormat="1" ht="15.65" customHeight="1">
      <c r="A70" s="315">
        <v>65</v>
      </c>
      <c r="B70" s="316">
        <f>IF('Marks Entry'!B71="","",'Marks Entry'!B71)</f>
        <v>965</v>
      </c>
      <c r="C70" s="317" t="str">
        <f>IF('Marks Entry'!C71="","",'Marks Entry'!C71)</f>
        <v/>
      </c>
      <c r="D70" s="318" t="str">
        <f>IF('Marks Entry'!D71="","",'Marks Entry'!D71)</f>
        <v/>
      </c>
      <c r="E70" s="319" t="str">
        <f>IF('Marks Entry'!E71="","",'Marks Entry'!E71)</f>
        <v/>
      </c>
      <c r="F70" s="319" t="str">
        <f>IF('Marks Entry'!F71="","",'Marks Entry'!F71)</f>
        <v/>
      </c>
      <c r="G70" s="319" t="str">
        <f>IF('Marks Entry'!G71="","",'Marks Entry'!G71)</f>
        <v/>
      </c>
      <c r="H70" s="302" t="str">
        <f>IF('Marks Entry'!H71="","",'Marks Entry'!H71)</f>
        <v/>
      </c>
      <c r="I70" s="302" t="str">
        <f>IF('Marks Entry'!I71="","",'Marks Entry'!I71)</f>
        <v/>
      </c>
      <c r="J70" s="302" t="str">
        <f>IF('Marks Entry'!J71="","",'Marks Entry'!J71)</f>
        <v/>
      </c>
      <c r="K70" s="302" t="str">
        <f>IF('Marks Entry'!K71="","",'Marks Entry'!K71)</f>
        <v/>
      </c>
      <c r="L70" s="302" t="str">
        <f>IF('Marks Entry'!L71="","",'Marks Entry'!L71)</f>
        <v/>
      </c>
      <c r="M70" s="303" t="str">
        <f t="shared" si="29"/>
        <v/>
      </c>
      <c r="N70" s="320" t="str">
        <f t="shared" si="30"/>
        <v/>
      </c>
      <c r="O70" s="302" t="str">
        <f>IF('Marks Entry'!M71="","",'Marks Entry'!M71)</f>
        <v/>
      </c>
      <c r="P70" s="320" t="str">
        <f t="shared" si="31"/>
        <v/>
      </c>
      <c r="Q70" s="317" t="str">
        <f>IF('Marks Entry'!N71="","",'Marks Entry'!N71)</f>
        <v/>
      </c>
      <c r="R70" s="321" t="str">
        <f t="shared" si="32"/>
        <v/>
      </c>
      <c r="S70" s="307">
        <f t="shared" si="33"/>
        <v>0</v>
      </c>
      <c r="T70" s="307">
        <f t="shared" si="130"/>
        <v>0</v>
      </c>
      <c r="U70" s="308" t="str">
        <f t="shared" si="34"/>
        <v/>
      </c>
      <c r="V70" s="307" t="str">
        <f t="shared" si="35"/>
        <v/>
      </c>
      <c r="W70" s="307" t="str">
        <f t="shared" si="36"/>
        <v/>
      </c>
      <c r="X70" s="307" t="str">
        <f t="shared" si="37"/>
        <v/>
      </c>
      <c r="Y70" s="302" t="str">
        <f>IF('Marks Entry'!O71="","",'Marks Entry'!O71)</f>
        <v/>
      </c>
      <c r="Z70" s="302" t="str">
        <f>IF('Marks Entry'!P71="","",'Marks Entry'!P71)</f>
        <v/>
      </c>
      <c r="AA70" s="302" t="str">
        <f>IF('Marks Entry'!Q71="","",'Marks Entry'!Q71)</f>
        <v/>
      </c>
      <c r="AB70" s="303" t="str">
        <f t="shared" si="38"/>
        <v/>
      </c>
      <c r="AC70" s="320" t="str">
        <f t="shared" si="39"/>
        <v/>
      </c>
      <c r="AD70" s="302" t="str">
        <f>IF('Marks Entry'!R71="","",'Marks Entry'!R71)</f>
        <v/>
      </c>
      <c r="AE70" s="320" t="str">
        <f t="shared" si="40"/>
        <v/>
      </c>
      <c r="AF70" s="317" t="str">
        <f>IF('Marks Entry'!S71="","",'Marks Entry'!S71)</f>
        <v/>
      </c>
      <c r="AG70" s="321" t="str">
        <f t="shared" si="41"/>
        <v/>
      </c>
      <c r="AH70" s="307">
        <f t="shared" si="42"/>
        <v>0</v>
      </c>
      <c r="AI70" s="307">
        <f t="shared" si="131"/>
        <v>0</v>
      </c>
      <c r="AJ70" s="308" t="str">
        <f t="shared" si="43"/>
        <v/>
      </c>
      <c r="AK70" s="307" t="str">
        <f t="shared" si="44"/>
        <v/>
      </c>
      <c r="AL70" s="307" t="str">
        <f t="shared" si="45"/>
        <v/>
      </c>
      <c r="AM70" s="307" t="str">
        <f t="shared" si="46"/>
        <v/>
      </c>
      <c r="AN70" s="302" t="str">
        <f>IF('Marks Entry'!T71="","",'Marks Entry'!T71)</f>
        <v/>
      </c>
      <c r="AO70" s="302" t="str">
        <f>IF('Marks Entry'!U71="","",'Marks Entry'!U71)</f>
        <v/>
      </c>
      <c r="AP70" s="302" t="str">
        <f>IF('Marks Entry'!V71="","",'Marks Entry'!V71)</f>
        <v/>
      </c>
      <c r="AQ70" s="303" t="str">
        <f t="shared" si="47"/>
        <v/>
      </c>
      <c r="AR70" s="320" t="str">
        <f t="shared" si="48"/>
        <v/>
      </c>
      <c r="AS70" s="302" t="str">
        <f>IF('Marks Entry'!W71="","",'Marks Entry'!W71)</f>
        <v/>
      </c>
      <c r="AT70" s="320" t="str">
        <f t="shared" si="49"/>
        <v/>
      </c>
      <c r="AU70" s="317" t="str">
        <f>IF('Marks Entry'!X71="","",'Marks Entry'!X71)</f>
        <v/>
      </c>
      <c r="AV70" s="321" t="str">
        <f t="shared" si="50"/>
        <v/>
      </c>
      <c r="AW70" s="307">
        <f t="shared" si="51"/>
        <v>0</v>
      </c>
      <c r="AX70" s="307">
        <f t="shared" si="132"/>
        <v>0</v>
      </c>
      <c r="AY70" s="308" t="str">
        <f t="shared" si="52"/>
        <v/>
      </c>
      <c r="AZ70" s="307" t="str">
        <f t="shared" si="53"/>
        <v/>
      </c>
      <c r="BA70" s="307" t="str">
        <f t="shared" si="54"/>
        <v/>
      </c>
      <c r="BB70" s="307" t="str">
        <f t="shared" si="55"/>
        <v/>
      </c>
      <c r="BC70" s="302" t="str">
        <f>IF('Marks Entry'!Y71="","",'Marks Entry'!Y71)</f>
        <v/>
      </c>
      <c r="BD70" s="302" t="str">
        <f>IF('Marks Entry'!Z71="","",'Marks Entry'!Z71)</f>
        <v/>
      </c>
      <c r="BE70" s="302" t="str">
        <f>IF('Marks Entry'!AA71="","",'Marks Entry'!AA71)</f>
        <v/>
      </c>
      <c r="BF70" s="303" t="str">
        <f t="shared" si="56"/>
        <v/>
      </c>
      <c r="BG70" s="320" t="str">
        <f t="shared" si="57"/>
        <v/>
      </c>
      <c r="BH70" s="302" t="str">
        <f>IF('Marks Entry'!AB71="","",'Marks Entry'!AB71)</f>
        <v/>
      </c>
      <c r="BI70" s="320" t="str">
        <f t="shared" si="58"/>
        <v/>
      </c>
      <c r="BJ70" s="317" t="str">
        <f>IF('Marks Entry'!AC71="","",'Marks Entry'!AC71)</f>
        <v/>
      </c>
      <c r="BK70" s="321" t="str">
        <f t="shared" si="59"/>
        <v/>
      </c>
      <c r="BL70" s="307">
        <f t="shared" si="60"/>
        <v>0</v>
      </c>
      <c r="BM70" s="307">
        <f t="shared" si="133"/>
        <v>0</v>
      </c>
      <c r="BN70" s="308" t="str">
        <f t="shared" si="61"/>
        <v/>
      </c>
      <c r="BO70" s="307" t="str">
        <f t="shared" si="62"/>
        <v/>
      </c>
      <c r="BP70" s="307" t="str">
        <f t="shared" si="63"/>
        <v/>
      </c>
      <c r="BQ70" s="307" t="str">
        <f t="shared" si="64"/>
        <v/>
      </c>
      <c r="BR70" s="302" t="str">
        <f>IF('Marks Entry'!AD71="","",'Marks Entry'!AD71)</f>
        <v/>
      </c>
      <c r="BS70" s="302" t="str">
        <f>IF('Marks Entry'!AE71="","",'Marks Entry'!AE71)</f>
        <v/>
      </c>
      <c r="BT70" s="302" t="str">
        <f>IF('Marks Entry'!AF71="","",'Marks Entry'!AF71)</f>
        <v/>
      </c>
      <c r="BU70" s="303" t="str">
        <f t="shared" si="65"/>
        <v/>
      </c>
      <c r="BV70" s="320" t="str">
        <f t="shared" si="66"/>
        <v/>
      </c>
      <c r="BW70" s="302" t="str">
        <f>IF('Marks Entry'!AG71="","",'Marks Entry'!AG71)</f>
        <v/>
      </c>
      <c r="BX70" s="320" t="str">
        <f t="shared" si="67"/>
        <v/>
      </c>
      <c r="BY70" s="317" t="str">
        <f>IF('Marks Entry'!AH71="","",'Marks Entry'!AH71)</f>
        <v/>
      </c>
      <c r="BZ70" s="321" t="str">
        <f t="shared" si="68"/>
        <v/>
      </c>
      <c r="CA70" s="307">
        <f t="shared" si="69"/>
        <v>0</v>
      </c>
      <c r="CB70" s="307">
        <f t="shared" si="134"/>
        <v>0</v>
      </c>
      <c r="CC70" s="308" t="str">
        <f t="shared" si="70"/>
        <v/>
      </c>
      <c r="CD70" s="307" t="str">
        <f t="shared" si="71"/>
        <v/>
      </c>
      <c r="CE70" s="307" t="str">
        <f t="shared" si="72"/>
        <v/>
      </c>
      <c r="CF70" s="307" t="str">
        <f t="shared" si="73"/>
        <v/>
      </c>
      <c r="CG70" s="302" t="str">
        <f>IF('Marks Entry'!AI71="","",'Marks Entry'!AI71)</f>
        <v/>
      </c>
      <c r="CH70" s="302" t="str">
        <f>IF('Marks Entry'!AJ71="","",'Marks Entry'!AJ71)</f>
        <v/>
      </c>
      <c r="CI70" s="302" t="str">
        <f>IF('Marks Entry'!AK71="","",'Marks Entry'!AK71)</f>
        <v/>
      </c>
      <c r="CJ70" s="303" t="str">
        <f t="shared" si="74"/>
        <v/>
      </c>
      <c r="CK70" s="320" t="str">
        <f t="shared" si="75"/>
        <v/>
      </c>
      <c r="CL70" s="302" t="str">
        <f>IF('Marks Entry'!AL71="","",'Marks Entry'!AL71)</f>
        <v/>
      </c>
      <c r="CM70" s="320" t="str">
        <f t="shared" si="76"/>
        <v/>
      </c>
      <c r="CN70" s="317" t="str">
        <f>IF('Marks Entry'!AM71="","",'Marks Entry'!AM71)</f>
        <v/>
      </c>
      <c r="CO70" s="321" t="str">
        <f t="shared" si="77"/>
        <v/>
      </c>
      <c r="CP70" s="307">
        <f t="shared" si="78"/>
        <v>0</v>
      </c>
      <c r="CQ70" s="307">
        <f t="shared" si="135"/>
        <v>0</v>
      </c>
      <c r="CR70" s="308" t="str">
        <f t="shared" si="79"/>
        <v/>
      </c>
      <c r="CS70" s="307" t="str">
        <f t="shared" si="80"/>
        <v/>
      </c>
      <c r="CT70" s="307" t="str">
        <f t="shared" si="81"/>
        <v/>
      </c>
      <c r="CU70" s="307" t="str">
        <f t="shared" si="82"/>
        <v/>
      </c>
      <c r="CV70" s="307">
        <f t="shared" ref="CV70:CV105" si="136">SUM(T70,S70,AH70,AI70,AW70,AX70,BL70,BM70,CA70,CB70,CP70,CQ70)</f>
        <v>0</v>
      </c>
      <c r="CW70" s="322" t="str">
        <f t="shared" si="83"/>
        <v/>
      </c>
      <c r="CX70" s="322" t="str">
        <f t="shared" si="84"/>
        <v/>
      </c>
      <c r="CY70" s="322" t="str">
        <f t="shared" si="85"/>
        <v/>
      </c>
      <c r="CZ70" s="322" t="str">
        <f t="shared" si="86"/>
        <v/>
      </c>
      <c r="DA70" s="322" t="str">
        <f t="shared" si="87"/>
        <v/>
      </c>
      <c r="DB70" s="322" t="str">
        <f t="shared" si="88"/>
        <v/>
      </c>
      <c r="DC70" s="310">
        <f t="shared" si="117"/>
        <v>0</v>
      </c>
      <c r="DD70" s="310">
        <f t="shared" si="118"/>
        <v>0</v>
      </c>
      <c r="DE70" s="310">
        <f t="shared" si="119"/>
        <v>0</v>
      </c>
      <c r="DF70" s="310">
        <f t="shared" si="120"/>
        <v>0</v>
      </c>
      <c r="DG70" s="310">
        <f t="shared" si="121"/>
        <v>0</v>
      </c>
      <c r="DH70" s="323" t="str">
        <f t="shared" si="89"/>
        <v/>
      </c>
      <c r="DI70" s="20" t="str">
        <f>IF('Marks Entry'!AN71="","",'Marks Entry'!AN71)</f>
        <v/>
      </c>
      <c r="DJ70" s="20" t="str">
        <f>IF('Marks Entry'!AO71="","",'Marks Entry'!AO71)</f>
        <v/>
      </c>
      <c r="DK70" s="20" t="str">
        <f>IF('Marks Entry'!AP71="","",'Marks Entry'!AP71)</f>
        <v/>
      </c>
      <c r="DL70" s="20" t="str">
        <f>IF('Marks Entry'!AQ71="","",'Marks Entry'!AQ71)</f>
        <v/>
      </c>
      <c r="DM70" s="302" t="str">
        <f t="shared" si="90"/>
        <v/>
      </c>
      <c r="DN70" s="302" t="str">
        <f t="shared" si="91"/>
        <v/>
      </c>
      <c r="DO70" s="324" t="str">
        <f t="shared" si="92"/>
        <v/>
      </c>
      <c r="DP70" s="302" t="str">
        <f t="shared" si="93"/>
        <v/>
      </c>
      <c r="DQ70" s="325" t="str">
        <f t="shared" si="94"/>
        <v/>
      </c>
      <c r="DR70" s="324" t="str">
        <f t="shared" si="95"/>
        <v/>
      </c>
      <c r="DS70" s="302" t="str">
        <f t="shared" si="96"/>
        <v/>
      </c>
      <c r="DT70" s="325" t="str">
        <f t="shared" si="97"/>
        <v/>
      </c>
      <c r="DU70" s="324" t="str">
        <f t="shared" si="98"/>
        <v/>
      </c>
      <c r="DV70" s="302" t="str">
        <f t="shared" si="99"/>
        <v/>
      </c>
      <c r="DW70" s="325" t="str">
        <f t="shared" si="100"/>
        <v/>
      </c>
      <c r="DX70" s="324" t="str">
        <f t="shared" si="101"/>
        <v/>
      </c>
      <c r="DY70" s="302" t="str">
        <f t="shared" si="102"/>
        <v/>
      </c>
      <c r="DZ70" s="325" t="str">
        <f t="shared" si="103"/>
        <v/>
      </c>
      <c r="EA70" s="324" t="str">
        <f t="shared" si="104"/>
        <v/>
      </c>
      <c r="EB70" s="302" t="str">
        <f t="shared" si="105"/>
        <v/>
      </c>
      <c r="EC70" s="325" t="str">
        <f t="shared" si="106"/>
        <v/>
      </c>
      <c r="ED70" s="324" t="str">
        <f t="shared" ref="ED70:ED105" si="137">IF(EB70="G",ROUNDUP(36%*AW70-AT70,0),"")</f>
        <v/>
      </c>
      <c r="EE70" s="313" t="str">
        <f t="shared" si="107"/>
        <v xml:space="preserve">      </v>
      </c>
      <c r="EF70" s="313" t="str">
        <f t="shared" si="108"/>
        <v xml:space="preserve">      </v>
      </c>
      <c r="EG70" s="313" t="str">
        <f t="shared" si="109"/>
        <v xml:space="preserve">      </v>
      </c>
      <c r="EH70" s="313" t="str">
        <f t="shared" si="110"/>
        <v xml:space="preserve">      </v>
      </c>
      <c r="EI70" s="313" t="str">
        <f t="shared" si="111"/>
        <v/>
      </c>
      <c r="EJ70" s="326" t="str">
        <f t="shared" si="112"/>
        <v/>
      </c>
      <c r="EK70" s="327" t="str">
        <f t="shared" si="113"/>
        <v/>
      </c>
      <c r="EL70" s="328" t="str">
        <f t="shared" si="114"/>
        <v/>
      </c>
      <c r="EM70" s="329" t="str">
        <f t="shared" si="115"/>
        <v/>
      </c>
      <c r="EN70" s="330" t="str">
        <f t="shared" ref="EN70:EN101" si="138">IF(EM70="","",SUMPRODUCT((EM70&lt;EM$6:EM$105)/COUNTIF(EM$6:EM$105,EM$6:EM$105)))</f>
        <v/>
      </c>
      <c r="EO70" s="20" t="str">
        <f t="shared" si="116"/>
        <v/>
      </c>
    </row>
    <row r="71" spans="1:145" s="132" customFormat="1" ht="15.65" customHeight="1">
      <c r="A71" s="315">
        <v>66</v>
      </c>
      <c r="B71" s="316">
        <f>IF('Marks Entry'!B72="","",'Marks Entry'!B72)</f>
        <v>966</v>
      </c>
      <c r="C71" s="317" t="str">
        <f>IF('Marks Entry'!C72="","",'Marks Entry'!C72)</f>
        <v/>
      </c>
      <c r="D71" s="318" t="str">
        <f>IF('Marks Entry'!D72="","",'Marks Entry'!D72)</f>
        <v/>
      </c>
      <c r="E71" s="319" t="str">
        <f>IF('Marks Entry'!E72="","",'Marks Entry'!E72)</f>
        <v/>
      </c>
      <c r="F71" s="319" t="str">
        <f>IF('Marks Entry'!F72="","",'Marks Entry'!F72)</f>
        <v/>
      </c>
      <c r="G71" s="319" t="str">
        <f>IF('Marks Entry'!G72="","",'Marks Entry'!G72)</f>
        <v/>
      </c>
      <c r="H71" s="302" t="str">
        <f>IF('Marks Entry'!H72="","",'Marks Entry'!H72)</f>
        <v/>
      </c>
      <c r="I71" s="302" t="str">
        <f>IF('Marks Entry'!I72="","",'Marks Entry'!I72)</f>
        <v/>
      </c>
      <c r="J71" s="302" t="str">
        <f>IF('Marks Entry'!J72="","",'Marks Entry'!J72)</f>
        <v/>
      </c>
      <c r="K71" s="302" t="str">
        <f>IF('Marks Entry'!K72="","",'Marks Entry'!K72)</f>
        <v/>
      </c>
      <c r="L71" s="302" t="str">
        <f>IF('Marks Entry'!L72="","",'Marks Entry'!L72)</f>
        <v/>
      </c>
      <c r="M71" s="303" t="str">
        <f t="shared" ref="M71:M105" si="139">IF(AND(J71="",K71="",L71=""),"",SUM(J71:L71))</f>
        <v/>
      </c>
      <c r="N71" s="320" t="str">
        <f t="shared" ref="N71:N105" si="140">IF(AND($E71="NSO",$E71="",Q71=""),"",IF(AND(M71="AB"),"AB",IF(AND(M71="ML"),"RE",IF(AND(M71=""),"",ROUNDUP(M71*$N$5/$M$5,0)))))</f>
        <v/>
      </c>
      <c r="O71" s="302" t="str">
        <f>IF('Marks Entry'!M72="","",'Marks Entry'!M72)</f>
        <v/>
      </c>
      <c r="P71" s="320" t="str">
        <f t="shared" ref="P71:P105" si="141">IF(AND($E71="NSO",$E71="",O71=""),"",IF(AND(O71="AB"),"AB",IF(AND(O71="ML"),"RE",IF(AND(O71=""),"",ROUNDUP(O71*$P$5/$O$5,0)))))</f>
        <v/>
      </c>
      <c r="Q71" s="317" t="str">
        <f>IF('Marks Entry'!N72="","",'Marks Entry'!N72)</f>
        <v/>
      </c>
      <c r="R71" s="321" t="str">
        <f t="shared" ref="R71:R105" si="142">IF(AND(N71="",P71="",Q71=""),"",SUM(N71,P71,Q71))</f>
        <v/>
      </c>
      <c r="S71" s="307">
        <f t="shared" ref="S71:S105" si="143">COUNTIF(J71:L71,"NA")*10</f>
        <v>0</v>
      </c>
      <c r="T71" s="307">
        <f t="shared" si="130"/>
        <v>0</v>
      </c>
      <c r="U71" s="308" t="str">
        <f t="shared" ref="U71:U105" si="144">IF(OR($B71="NSO",$B71=0),"",IF(AND(J71="",K71="",L71="",O71="",Q71=""),"",IF(AND(K71="",L71="",O71="",Q71=""),10-S71-T71,IF(AND(L71="",O71="",Q71=""),20-S71-T71,IF(AND(L71="",Q71=""),90-S71-T71,IF(Q71="",100-S71-T71,100-S71-T71))))))</f>
        <v/>
      </c>
      <c r="V71" s="307" t="str">
        <f t="shared" ref="V71:V105" si="145">IF(AND(OR(J71="ab",J71="ml"),OR(K71="ab",K71="ml"),OR(L71="ab",L71="ml")),"AB",IF(AND(OR(J71="ab",J71="ml"),OR(K71="ab",K71="ml"),OR(O71="ab",O71="ml")),"AB",IF(AND(OR(J71="ab",J71="ml"),OR(O71="ab",O71="ml"),OR(L71="ab",L71="ml")),"AB",IF(AND(OR(O71="ab",O71="ml"),OR(K71="ab",K71="ml"),OR(L71="ab",L71="ml")),"AB",""))))</f>
        <v/>
      </c>
      <c r="W71" s="307" t="str">
        <f t="shared" ref="W71:W105" si="146">IF(OR($B71="NSO",$E71="",Q71=""),"",IF(OR(V71="AB",Q71="ab"),"AB",IF(Q71="ML","RE",IF(AND(R71&gt;=36%*U71),"P",IF(AND(R71&gt;=34%*U71,T71=0),"G2",IF(AND(R71&gt;=31%*U71,T71=0),"G1",IF(R71&lt;=30%*U71,"F","")))))))</f>
        <v/>
      </c>
      <c r="X71" s="307" t="str">
        <f t="shared" ref="X71:X105" si="147">IF(OR(W71="",W71=0,W71="S",W71="RE",W71="AB"),W71,IF(R71&gt;=75%*U71,"D",IF(R71&gt;=60%*U71,"I",IF(R71&gt;=48%*U71,"II",IF(R71&gt;=36%*U71,"III",IF(R71&gt;=0%*U71,"P",W71))))))</f>
        <v/>
      </c>
      <c r="Y71" s="302" t="str">
        <f>IF('Marks Entry'!O72="","",'Marks Entry'!O72)</f>
        <v/>
      </c>
      <c r="Z71" s="302" t="str">
        <f>IF('Marks Entry'!P72="","",'Marks Entry'!P72)</f>
        <v/>
      </c>
      <c r="AA71" s="302" t="str">
        <f>IF('Marks Entry'!Q72="","",'Marks Entry'!Q72)</f>
        <v/>
      </c>
      <c r="AB71" s="303" t="str">
        <f t="shared" ref="AB71:AB105" si="148">IF(AND(Y71="",Z71="",AA71=""),"",SUM(Y71:AA71))</f>
        <v/>
      </c>
      <c r="AC71" s="320" t="str">
        <f t="shared" ref="AC71:AC105" si="149">IF(AND($E71="NSO",$E71="",AB71=""),"",IF(AND(AB71="AB"),"AB",IF(AND(AB71="ML"),"RE",IF(AND(AB71=""),"",ROUNDUP(AB71*$AC$5/$AB$5,0)))))</f>
        <v/>
      </c>
      <c r="AD71" s="302" t="str">
        <f>IF('Marks Entry'!R72="","",'Marks Entry'!R72)</f>
        <v/>
      </c>
      <c r="AE71" s="320" t="str">
        <f t="shared" ref="AE71:AE105" si="150">IF(AND($E71="NSO",$E71="",AD71=""),"",IF(AND(AD71="AB"),"AB",IF(AND(AD71="ML"),"RE",IF(AND(AD71=""),"",ROUNDUP(AD71*$AE$5/$AD$5,0)))))</f>
        <v/>
      </c>
      <c r="AF71" s="317" t="str">
        <f>IF('Marks Entry'!S72="","",'Marks Entry'!S72)</f>
        <v/>
      </c>
      <c r="AG71" s="321" t="str">
        <f t="shared" ref="AG71:AG105" si="151">IF(AND(AC71="",AE71="",AF71=""),"",SUM(AC71,AE71,AF71))</f>
        <v/>
      </c>
      <c r="AH71" s="307">
        <f t="shared" ref="AH71:AH105" si="152">COUNTIF(Y71:AA71,"NA")*10</f>
        <v>0</v>
      </c>
      <c r="AI71" s="307">
        <f t="shared" si="131"/>
        <v>0</v>
      </c>
      <c r="AJ71" s="308" t="str">
        <f t="shared" ref="AJ71:AJ105" si="153">IF(OR($B71="NSO",$B71=0),"",IF(AND(Y71="",Z71="",AA71="",AD71="",AF71=""),"",IF(AND(Z71="",AA71="",AD71="",AF71=""),10-AH71-AI71,IF(AND(AA71="",AD71="",AF71=""),20-AH71-AI71,IF(AND(AA71="",AF71=""),90-AH71-AI71,IF(AF71="",100-AH71-AI71,100-AH71-AI71))))))</f>
        <v/>
      </c>
      <c r="AK71" s="307" t="str">
        <f t="shared" ref="AK71:AK105" si="154">IF(AND(OR(Y71="ab",Y71="ml"),OR(Z71="ab",Z71="ml"),OR(AA71="ab",AA71="ml")),"AB",IF(AND(OR(Y71="ab",Y71="ml"),OR(Z71="ab",Z71="ml"),OR(AD71="ab",AD71="ml")),"AB",IF(AND(OR(Y71="ab",Y71="ml"),OR(AD71="ab",AD71="ml"),OR(AA71="ab",AA71="ml")),"AB",IF(AND(OR(AD71="ab",AD71="ml"),OR(Z71="ab",Z71="ml"),OR(AA71="ab",AA71="ml")),"AB",""))))</f>
        <v/>
      </c>
      <c r="AL71" s="307" t="str">
        <f t="shared" ref="AL71:AL105" si="155">IF(OR($B71="NSO",$E71="",AF71=""),"",IF(OR(AK71="AB",AF71="ab"),"AB",IF(AF71="ML","RE",IF(AND(AG71&gt;=36%*AJ71),"P",IF(AND(AG71&gt;=34%*AJ71,AI71=0),"G2",IF(AND(AG71&gt;=31%*AJ71,AI71=0),"G1",IF(AG71&lt;=30%*AJ71,"F","")))))))</f>
        <v/>
      </c>
      <c r="AM71" s="307" t="str">
        <f t="shared" ref="AM71:AM105" si="156">IF(OR(AL71="",AL71=0,AL71="S",AL71="RE",AL71="AB"),AL71,IF(AG71&gt;=75%*AJ71,"D",IF(AG71&gt;=60%*AJ71,"I",IF(AG71&gt;=48%*AJ71,"II",IF(AG71&gt;=36%*AJ71,"III",IF(AG71&gt;=0%*AJ71,"P",AL71))))))</f>
        <v/>
      </c>
      <c r="AN71" s="302" t="str">
        <f>IF('Marks Entry'!T72="","",'Marks Entry'!T72)</f>
        <v/>
      </c>
      <c r="AO71" s="302" t="str">
        <f>IF('Marks Entry'!U72="","",'Marks Entry'!U72)</f>
        <v/>
      </c>
      <c r="AP71" s="302" t="str">
        <f>IF('Marks Entry'!V72="","",'Marks Entry'!V72)</f>
        <v/>
      </c>
      <c r="AQ71" s="303" t="str">
        <f t="shared" ref="AQ71:AQ105" si="157">IF(AND(AN71="",AO71="",AP71=""),"",SUM(AN71:AP71))</f>
        <v/>
      </c>
      <c r="AR71" s="320" t="str">
        <f t="shared" ref="AR71:AR105" si="158">IF(AND($E71="NSO",$E71="",AQ71=""),"",IF(AND(AQ71="AB"),"AB",IF(AND(AQ71="ML"),"RE",IF(AND(AQ71=""),"",ROUNDUP(AQ71*$AR$5/$AQ$5,0)))))</f>
        <v/>
      </c>
      <c r="AS71" s="302" t="str">
        <f>IF('Marks Entry'!W72="","",'Marks Entry'!W72)</f>
        <v/>
      </c>
      <c r="AT71" s="320" t="str">
        <f t="shared" ref="AT71:AT105" si="159">IF(AND($E71="NSO",$E71="",AS71=""),"",IF(AND(AS71="AB"),"AB",IF(AND(AS71="ML"),"RE",IF(AND(AS71=""),"",ROUNDUP(AS71*$AT$5/$AS$5,0)))))</f>
        <v/>
      </c>
      <c r="AU71" s="317" t="str">
        <f>IF('Marks Entry'!X72="","",'Marks Entry'!X72)</f>
        <v/>
      </c>
      <c r="AV71" s="321" t="str">
        <f t="shared" ref="AV71:AV105" si="160">IF(AND(AR71="",AT71="",AU71=""),"",SUM(AR71,AT71,AU71))</f>
        <v/>
      </c>
      <c r="AW71" s="307">
        <f t="shared" ref="AW71:AW105" si="161">COUNTIF(AN71:AP71,"NA")*10</f>
        <v>0</v>
      </c>
      <c r="AX71" s="307">
        <f t="shared" si="132"/>
        <v>0</v>
      </c>
      <c r="AY71" s="308" t="str">
        <f t="shared" ref="AY71:AY105" si="162">IF(OR($B71="NSO",$B71=0),"",IF(AND(AN71="",AO71="",AP71="",AS71="",AU71=""),"",IF(AND(AO71="",AP71="",AS71="",AU71=""),10-AW71-AX71,IF(AND(AP71="",AS71="",AU71=""),20-AW71-AX71,IF(AND(AP71="",AU71=""),90-AW71-AX71,IF(AU71="",100-AW71-AX71,100-AW71-AX71))))))</f>
        <v/>
      </c>
      <c r="AZ71" s="307" t="str">
        <f t="shared" ref="AZ71:AZ105" si="163">IF(AND(OR(AN71="ab",AN71="ml"),OR(AO71="ab",AO71="ml"),OR(AP71="ab",AP71="ml")),"AB",IF(AND(OR(AN71="ab",AN71="ml"),OR(AO71="ab",AO71="ml"),OR(AS71="ab",AS71="ml")),"AB",IF(AND(OR(AN71="ab",AN71="ml"),OR(AS71="ab",AS71="ml"),OR(AP71="ab",AP71="ml")),"AB",IF(AND(OR(AS71="ab",AS71="ml"),OR(AO71="ab",AO71="ml"),OR(AP71="ab",AP71="ml")),"AB",""))))</f>
        <v/>
      </c>
      <c r="BA71" s="307" t="str">
        <f t="shared" ref="BA71:BA105" si="164">IF(OR($B71="NSO",$E71="",AU71=""),"",IF(OR(AZ71="AB",AU71="ab"),"AB",IF(AU71="ML","RE",IF(AND(AV71&gt;=36%*AY71),"P",IF(AND(AV71&gt;=34%*AY71,AX71=0),"G2",IF(AND(AV71&gt;=31%*AY71,AX71=0),"G1",IF(AV71&lt;=30%*AY71,"F","")))))))</f>
        <v/>
      </c>
      <c r="BB71" s="307" t="str">
        <f t="shared" ref="BB71:BB105" si="165">IF(OR(BA71="",BA71=0,BA71="S",BA71="RE",BA71="AB"),BA71,IF(AV71&gt;=75%*AY71,"D",IF(AV71&gt;=60%*AY71,"I",IF(AV71&gt;=48%*AY71,"II",IF(AV71&gt;=36%*AY71,"III",IF(AV71&gt;=0%*AY71,"P",BA71))))))</f>
        <v/>
      </c>
      <c r="BC71" s="302" t="str">
        <f>IF('Marks Entry'!Y72="","",'Marks Entry'!Y72)</f>
        <v/>
      </c>
      <c r="BD71" s="302" t="str">
        <f>IF('Marks Entry'!Z72="","",'Marks Entry'!Z72)</f>
        <v/>
      </c>
      <c r="BE71" s="302" t="str">
        <f>IF('Marks Entry'!AA72="","",'Marks Entry'!AA72)</f>
        <v/>
      </c>
      <c r="BF71" s="303" t="str">
        <f t="shared" ref="BF71:BF105" si="166">IF(AND(BC71="",BD71="",BE71=""),"",SUM(BC71:BE71))</f>
        <v/>
      </c>
      <c r="BG71" s="320" t="str">
        <f t="shared" ref="BG71:BG105" si="167">IF(AND($E71="NSO",$E71="",BF71=""),"",IF(AND(BF71="AB"),"AB",IF(AND(BF71="ML"),"RE",IF(AND(BF71=""),"",ROUNDUP(BF71*$BG$5/$BF$5,0)))))</f>
        <v/>
      </c>
      <c r="BH71" s="302" t="str">
        <f>IF('Marks Entry'!AB72="","",'Marks Entry'!AB72)</f>
        <v/>
      </c>
      <c r="BI71" s="320" t="str">
        <f t="shared" ref="BI71:BI105" si="168">IF(AND($E71="NSO",$E71="",BH71=""),"",IF(AND(BH71="AB"),"AB",IF(AND(BH71="ML"),"RE",IF(AND(BH71=""),"",ROUNDUP(BH71*$BI$5/$BH$5,0)))))</f>
        <v/>
      </c>
      <c r="BJ71" s="317" t="str">
        <f>IF('Marks Entry'!AC72="","",'Marks Entry'!AC72)</f>
        <v/>
      </c>
      <c r="BK71" s="321" t="str">
        <f t="shared" ref="BK71:BK105" si="169">IF(AND(BG71="",BI71="",BJ71=""),"",SUM(BG71,BI71,BJ71))</f>
        <v/>
      </c>
      <c r="BL71" s="307">
        <f t="shared" ref="BL71:BL105" si="170">COUNTIF(BC71:BE71,"NA")*10</f>
        <v>0</v>
      </c>
      <c r="BM71" s="307">
        <f t="shared" si="133"/>
        <v>0</v>
      </c>
      <c r="BN71" s="308" t="str">
        <f t="shared" ref="BN71:BN105" si="171">IF(OR($B71="NSO",$B71=0),"",IF(AND(BC71="",BD71="",BE71="",BH71="",BJ71=""),"",IF(AND(BD71="",BE71="",BH71="",BJ71=""),10-BL71-BM71,IF(AND(BE71="",BH71="",BJ71=""),20-BL71-BM71,IF(AND(BE71="",BJ71=""),90-BL71-BM71,IF(BJ71="",100-BL71-BM71,100-BL71-BM71))))))</f>
        <v/>
      </c>
      <c r="BO71" s="307" t="str">
        <f t="shared" ref="BO71:BO105" si="172">IF(AND(OR(BC71="ab",BC71="ml"),OR(BD71="ab",BD71="ml"),OR(BE71="ab",BE71="ml")),"AB",IF(AND(OR(BC71="ab",BC71="ml"),OR(BD71="ab",BD71="ml"),OR(BH71="ab",BH71="ml")),"AB",IF(AND(OR(BC71="ab",BC71="ml"),OR(BH71="ab",BH71="ml"),OR(BE71="ab",BE71="ml")),"AB",IF(AND(OR(BH71="ab",BH71="ml"),OR(BD71="ab",BD71="ml"),OR(BE71="ab",BE71="ml")),"AB",""))))</f>
        <v/>
      </c>
      <c r="BP71" s="307" t="str">
        <f t="shared" ref="BP71:BP105" si="173">IF(OR($B71="NSO",$E71="",BJ71=""),"",IF(OR(BO71="AB",BJ71="ab"),"AB",IF(BJ71="ML","RE",IF(AND(BK71&gt;=36%*BN71),"P",IF(AND(BK71&gt;=34%*BN71,BM71=0),"G2",IF(AND(BK71&gt;=31%*BN71,BM71=0),"G1",IF(BK71&lt;=30%*BN71,"F","")))))))</f>
        <v/>
      </c>
      <c r="BQ71" s="307" t="str">
        <f t="shared" ref="BQ71:BQ105" si="174">IF(OR(BP71="",BP71=0,BP71="S",BP71="RE",BP71="AB"),BP71,IF(BK71&gt;=75%*BN71,"D",IF(BK71&gt;=60%*BN71,"I",IF(BK71&gt;=48%*BN71,"II",IF(BK71&gt;=36%*BN71,"III",IF(BK71&gt;=0%*BN71,"P",BP71))))))</f>
        <v/>
      </c>
      <c r="BR71" s="302" t="str">
        <f>IF('Marks Entry'!AD72="","",'Marks Entry'!AD72)</f>
        <v/>
      </c>
      <c r="BS71" s="302" t="str">
        <f>IF('Marks Entry'!AE72="","",'Marks Entry'!AE72)</f>
        <v/>
      </c>
      <c r="BT71" s="302" t="str">
        <f>IF('Marks Entry'!AF72="","",'Marks Entry'!AF72)</f>
        <v/>
      </c>
      <c r="BU71" s="303" t="str">
        <f t="shared" ref="BU71:BU105" si="175">IF(AND(BR71="",BS71="",BT71=""),"",SUM(BR71:BT71))</f>
        <v/>
      </c>
      <c r="BV71" s="320" t="str">
        <f t="shared" ref="BV71:BV105" si="176">IF(AND($E71="NSO",$E71="",BU71=""),"",IF(AND(BU71="AB"),"AB",IF(AND(BU71="ML"),"RE",IF(AND(BU71=""),"",ROUNDUP(BU71*$BV$5/$BU$5,0)))))</f>
        <v/>
      </c>
      <c r="BW71" s="302" t="str">
        <f>IF('Marks Entry'!AG72="","",'Marks Entry'!AG72)</f>
        <v/>
      </c>
      <c r="BX71" s="320" t="str">
        <f t="shared" ref="BX71:BX105" si="177">IF(AND($E71="NSO",$E71="",BW71=""),"",IF(AND(BW71="AB"),"AB",IF(AND(BW71="ML"),"RE",IF(AND(BW71=""),"",ROUNDUP(BW71*$BX$5/$BW$5,0)))))</f>
        <v/>
      </c>
      <c r="BY71" s="317" t="str">
        <f>IF('Marks Entry'!AH72="","",'Marks Entry'!AH72)</f>
        <v/>
      </c>
      <c r="BZ71" s="321" t="str">
        <f t="shared" ref="BZ71:BZ105" si="178">IF(AND(BV71="",BX71="",BY71=""),"",SUM(BV71,BX71,BY71))</f>
        <v/>
      </c>
      <c r="CA71" s="307">
        <f t="shared" ref="CA71:CA105" si="179">COUNTIF(BR71:BT71,"NA")*10</f>
        <v>0</v>
      </c>
      <c r="CB71" s="307">
        <f t="shared" si="134"/>
        <v>0</v>
      </c>
      <c r="CC71" s="308" t="str">
        <f t="shared" ref="CC71:CC105" si="180">IF(OR($B71="NSO",$B71=0),"",IF(AND(BR71="",BS71="",BT71="",BW71="",BY71=""),"",IF(AND(BS71="",BT71="",BW71="",BY71=""),10-CA71-CB71,IF(AND(BT71="",BW71="",BY71=""),20-CA71-CB71,IF(AND(BT71="",BY71=""),90-CA71-CB71,IF(BY71="",100-CA71-CB71,100-CA71-CB71))))))</f>
        <v/>
      </c>
      <c r="CD71" s="307" t="str">
        <f t="shared" ref="CD71:CD105" si="181">IF(AND(OR(BR71="ab",BR71="ml"),OR(BS71="ab",BS71="ml"),OR(BT71="ab",BT71="ml")),"AB",IF(AND(OR(BR71="ab",BR71="ml"),OR(BS71="ab",BS71="ml"),OR(BW71="ab",BW71="ml")),"AB",IF(AND(OR(BR71="ab",BR71="ml"),OR(BW71="ab",BW71="ml"),OR(BT71="ab",BT71="ml")),"AB",IF(AND(OR(BW71="ab",BW71="ml"),OR(BS71="ab",BS71="ml"),OR(BT71="ab",BT71="ml")),"AB",""))))</f>
        <v/>
      </c>
      <c r="CE71" s="307" t="str">
        <f t="shared" ref="CE71:CE105" si="182">IF(OR($B71="NSO",$E71="",BY71=""),"",IF(OR(CD71="AB",BY71="ab"),"AB",IF(BY71="ML","RE",IF(AND(BZ71&gt;=36%*CC71),"P",IF(AND(BZ71&gt;=34%*CC71,CB71=0),"G2",IF(AND(BZ71&gt;=31%*CC71,CB71=0),"G1",IF(BZ71&lt;=30%*CC71,"F","")))))))</f>
        <v/>
      </c>
      <c r="CF71" s="307" t="str">
        <f t="shared" ref="CF71:CF105" si="183">IF(OR(CE71="",CE71=0,CE71="S",CE71="RE",CE71="AB"),CE71,IF(BZ71&gt;=75%*CC71,"D",IF(BZ71&gt;=60%*CC71,"I",IF(BZ71&gt;=48%*CC71,"II",IF(BZ71&gt;=36%*CC71,"III",IF(BZ71&gt;=0%*CC71,"P",CE71))))))</f>
        <v/>
      </c>
      <c r="CG71" s="302" t="str">
        <f>IF('Marks Entry'!AI72="","",'Marks Entry'!AI72)</f>
        <v/>
      </c>
      <c r="CH71" s="302" t="str">
        <f>IF('Marks Entry'!AJ72="","",'Marks Entry'!AJ72)</f>
        <v/>
      </c>
      <c r="CI71" s="302" t="str">
        <f>IF('Marks Entry'!AK72="","",'Marks Entry'!AK72)</f>
        <v/>
      </c>
      <c r="CJ71" s="303" t="str">
        <f t="shared" ref="CJ71:CJ105" si="184">IF(AND(CG71="",CH71="",CI71=""),"",SUM(CG71:CI71))</f>
        <v/>
      </c>
      <c r="CK71" s="320" t="str">
        <f t="shared" ref="CK71:CK105" si="185">IF(AND($E71="NSO",$E71="",CJ71=""),"",IF(AND(CJ71="AB"),"AB",IF(AND(CJ71="ML"),"RE",IF(AND(CJ71=""),"",ROUNDUP(CJ71*$CK$5/$CJ$5,0)))))</f>
        <v/>
      </c>
      <c r="CL71" s="302" t="str">
        <f>IF('Marks Entry'!AL72="","",'Marks Entry'!AL72)</f>
        <v/>
      </c>
      <c r="CM71" s="320" t="str">
        <f t="shared" ref="CM71:CM105" si="186">IF(AND($E71="NSO",$E71="",CL71=""),"",IF(AND(CL71="AB"),"AB",IF(AND(CL71="ML"),"RE",IF(AND(CL71=""),"",ROUNDUP(CL71*$CM$5/$CL$5,0)))))</f>
        <v/>
      </c>
      <c r="CN71" s="317" t="str">
        <f>IF('Marks Entry'!AM72="","",'Marks Entry'!AM72)</f>
        <v/>
      </c>
      <c r="CO71" s="321" t="str">
        <f t="shared" ref="CO71:CO105" si="187">IF(AND(CK71="",CM71="",CN71=""),"",SUM(CK71,CM71,CN71))</f>
        <v/>
      </c>
      <c r="CP71" s="307">
        <f t="shared" ref="CP71:CP105" si="188">COUNTIF(CG71:CI71,"NA")*10</f>
        <v>0</v>
      </c>
      <c r="CQ71" s="307">
        <f t="shared" si="135"/>
        <v>0</v>
      </c>
      <c r="CR71" s="308" t="str">
        <f t="shared" ref="CR71:CR105" si="189">IF(OR($B71="NSO",$B71=0),"",IF(AND(CG71="",CH71="",CI71="",CL71="",CN71=""),"",IF(AND(CH71="",CI71="",CL71="",CN71=""),10-CP71-CQ71,IF(AND(CI71="",CL71="",CN71=""),20-CP71-CQ71,IF(AND(CI71="",CN71=""),90-CP71-CQ71,IF(CN71="",100-CP71-CQ71,100-CP71-CQ71))))))</f>
        <v/>
      </c>
      <c r="CS71" s="307" t="str">
        <f t="shared" ref="CS71:CS105" si="190">IF(AND(OR(CG71="ab",CG71="ml"),OR(CH71="ab",CH71="ml"),OR(CI71="ab",CI71="ml")),"AB",IF(AND(OR(CG71="ab",CG71="ml"),OR(CH71="ab",CH71="ml"),OR(CL71="ab",CL71="ml")),"AB",IF(AND(OR(CG71="ab",CG71="ml"),OR(CL71="ab",CL71="ml"),OR(CI71="ab",CI71="ml")),"AB",IF(AND(OR(CL71="ab",CL71="ml"),OR(CH71="ab",CH71="ml"),OR(CI71="ab",CI71="ml")),"AB",""))))</f>
        <v/>
      </c>
      <c r="CT71" s="307" t="str">
        <f t="shared" ref="CT71:CT105" si="191">IF(OR($B71="NSO",$E71="",CN71=""),"",IF(OR(CS71="AB",CN71="ab"),"AB",IF(CN71="ML","RE",IF(AND(CO71&gt;=36%*CR71),"P",IF(AND(CO71&gt;=34%*CR71,CQ71=0),"G2",IF(AND(CO71&gt;=31%*CR71,CQ71=0),"G1",IF(CO71&lt;=30%*CR71,"F","")))))))</f>
        <v/>
      </c>
      <c r="CU71" s="307" t="str">
        <f t="shared" ref="CU71:CU105" si="192">IF(OR(CT71="",CT71=0,CT71="S",CT71="RE",CT71="AB"),CT71,IF(CO71&gt;=75%*CR71,"D",IF(CO71&gt;=60%*CR71,"I",IF(CO71&gt;=48%*CR71,"II",IF(CO71&gt;=36%*CR71,"III",IF(CO71&gt;=0%*CR71,"P",CT71))))))</f>
        <v/>
      </c>
      <c r="CV71" s="307">
        <f t="shared" si="136"/>
        <v>0</v>
      </c>
      <c r="CW71" s="322" t="str">
        <f t="shared" ref="CW71:CW105" si="193">X71</f>
        <v/>
      </c>
      <c r="CX71" s="322" t="str">
        <f t="shared" ref="CX71:CX105" si="194">AM71</f>
        <v/>
      </c>
      <c r="CY71" s="322" t="str">
        <f t="shared" ref="CY71:CY105" si="195">BB71</f>
        <v/>
      </c>
      <c r="CZ71" s="322" t="str">
        <f t="shared" ref="CZ71:CZ105" si="196">BQ71</f>
        <v/>
      </c>
      <c r="DA71" s="322" t="str">
        <f t="shared" ref="DA71:DA105" si="197">CF71</f>
        <v/>
      </c>
      <c r="DB71" s="322" t="str">
        <f t="shared" ref="DB71:DB105" si="198">CU71</f>
        <v/>
      </c>
      <c r="DC71" s="310">
        <f t="shared" si="117"/>
        <v>0</v>
      </c>
      <c r="DD71" s="310">
        <f t="shared" si="118"/>
        <v>0</v>
      </c>
      <c r="DE71" s="310">
        <f t="shared" si="119"/>
        <v>0</v>
      </c>
      <c r="DF71" s="310">
        <f t="shared" si="120"/>
        <v>0</v>
      </c>
      <c r="DG71" s="310">
        <f t="shared" si="121"/>
        <v>0</v>
      </c>
      <c r="DH71" s="323" t="str">
        <f t="shared" ref="DH71:DH105" si="199">IF(B71="NSO","uke i`Fkd",IF(OR(E71="",E71=0,Q71="",AF71="",AU71="",BJ71="",BY71="",CN71=""),"",IF(OR(DC71&gt;0,(DD71+DE71+DF71)&gt;2),"FAIL",IF(DG71&gt;0,"RE-EXAM.",IF(OR(DD71&gt;0,DE71&gt;1),"SUPPL.",IF(AND(DE71&gt;0,DF71&gt;0),"SUPPL.",IF((DE71+DF71)&gt;0,"PASS BY GRACE","PASS")))))))</f>
        <v/>
      </c>
      <c r="DI71" s="20" t="str">
        <f>IF('Marks Entry'!AN72="","",'Marks Entry'!AN72)</f>
        <v/>
      </c>
      <c r="DJ71" s="20" t="str">
        <f>IF('Marks Entry'!AO72="","",'Marks Entry'!AO72)</f>
        <v/>
      </c>
      <c r="DK71" s="20" t="str">
        <f>IF('Marks Entry'!AP72="","",'Marks Entry'!AP72)</f>
        <v/>
      </c>
      <c r="DL71" s="20" t="str">
        <f>IF('Marks Entry'!AQ72="","",'Marks Entry'!AQ72)</f>
        <v/>
      </c>
      <c r="DM71" s="302" t="str">
        <f t="shared" ref="DM71:DM105" si="200">IF(AND(DH71="vuqRrh.kZ",(OR(CW71="G1",CW71="G2",CW71="S",CW71="RE"))),"F",IF(AND(DH71="iqu% ijh{kk",(OR(CW71="G1",CW71="G2",CW71="S"))),"S",IF(AND(DH71="iwjd",(OR(CW71="G1",CW71="G2"))),"S",IF(AND(DH71="PASS BY GRACE",(OR(CW71="G1",CW71="G2"))),"G",CW71))))</f>
        <v/>
      </c>
      <c r="DN71" s="302" t="str">
        <f t="shared" ref="DN71:DN105" si="201">IF(DM71="G",",+","")</f>
        <v/>
      </c>
      <c r="DO71" s="324" t="str">
        <f t="shared" ref="DO71:DO105" si="202">IF(DM71="G",ROUNDUP(36%*U71-R71,0),"")</f>
        <v/>
      </c>
      <c r="DP71" s="302" t="str">
        <f t="shared" ref="DP71:DP105" si="203">IF(AND(DH71="vuqRrh.kZ",(OR(CX71="G1",CX71="G2",CX71="S",CX71="RE"))),"F",IF(AND(DH71="iqu% ijh{kk",(OR(CX71="G1",CX71="G2",CX71="S"))),"S",IF(AND(DH71="iwjd",(OR(CX71="G1",CX71="G2"))),"S",IF(AND(DH71="PASS BY GRACE",(OR(CX71="G1",CX71="G2"))),"G",CX71))))</f>
        <v/>
      </c>
      <c r="DQ71" s="325" t="str">
        <f t="shared" ref="DQ71:DQ105" si="204">IF(DP71="G",",+","")</f>
        <v/>
      </c>
      <c r="DR71" s="324" t="str">
        <f t="shared" ref="DR71:DR105" si="205">IF(DP71="G",ROUNDUP(36%*AK71-AH71,0),"")</f>
        <v/>
      </c>
      <c r="DS71" s="302" t="str">
        <f t="shared" ref="DS71:DS105" si="206">IF(AND(DH71="vuqRrh.kZ",(OR(CY71="G1",CY71="G2",CY71="S",CY71="RE"))),"F",IF(AND(DH71="iqu% ijh{kk",(OR(CY71="G1",CY71="G2",CY71="S"))),"S",IF(AND(DH71="iwjd",(OR(CY71="G1",CY71="G2"))),"S",IF(AND(DH71="PASS BY GRACE",(OR(CY71="G1",CY71="G2"))),"G",CY71))))</f>
        <v/>
      </c>
      <c r="DT71" s="325" t="str">
        <f t="shared" ref="DT71:DT105" si="207">IF(DS71="G",",+","")</f>
        <v/>
      </c>
      <c r="DU71" s="324" t="str">
        <f t="shared" ref="DU71:DU105" si="208">IF(DS71="G",ROUNDUP(36%*AN71-AK71,0),"")</f>
        <v/>
      </c>
      <c r="DV71" s="302" t="str">
        <f t="shared" ref="DV71:DV105" si="209">IF(AND(DH71="vuqRrh.kZ",(OR(CZ71="G1",CZ71="G2",CZ71="S",CZ71="RE"))),"F",IF(AND(DH71="iqu% ijh{kk",(OR(CZ71="G1",CZ71="G2",CZ71="S"))),"S",IF(AND(DH71="iwjd",(OR(CZ71="G1",CZ71="G2"))),"S",IF(AND(DH71="PASS BY GRACE",(OR(CZ71="G1",CZ71="G2"))),"G",CZ71))))</f>
        <v/>
      </c>
      <c r="DW71" s="325" t="str">
        <f t="shared" ref="DW71:DW105" si="210">IF(DV71="G",",+","")</f>
        <v/>
      </c>
      <c r="DX71" s="324" t="str">
        <f t="shared" ref="DX71:DX105" si="211">IF(DV71="G",ROUNDUP(36%*AQ71-AN71,0),"")</f>
        <v/>
      </c>
      <c r="DY71" s="302" t="str">
        <f t="shared" ref="DY71:DY105" si="212">IF(AND(DH71="vuqRrh.kZ",(OR(DA71="G1",DA71="G2",DA71="S",DA71="RE"))),"F",IF(AND(DH71="iqu% ijh{kk",(OR(DA71="G1",DA71="G2",DA71="S"))),"S",IF(AND(DH71="iwjd",(OR(DA71="G1",DA71="G2"))),"S",IF(AND(DH71="PASS BY GRACE",(OR(DA71="G1",DA71="G2"))),"G",DA71))))</f>
        <v/>
      </c>
      <c r="DZ71" s="325" t="str">
        <f t="shared" ref="DZ71:DZ105" si="213">IF(DY71="G",",+","")</f>
        <v/>
      </c>
      <c r="EA71" s="324" t="str">
        <f t="shared" ref="EA71:EA105" si="214">IF(DY71="G",ROUNDUP(36%*AT71-AQ71,0),"")</f>
        <v/>
      </c>
      <c r="EB71" s="302" t="str">
        <f t="shared" ref="EB71:EB105" si="215">IF(AND(DH71="vuqRrh.kZ",(OR(DB71="G1",DB71="G2",DB71="S",DB71="RE"))),"F",IF(AND(DH71="iqu% ijh{kk",(OR(DB71="G1",DB71="G2",DB71="S"))),"S",IF(AND(DH71="iwjd",(OR(DB71="G1",DB71="G2"))),"S",IF(AND(DH71="PASS BY GRACE",(OR(DB71="G1",DB71="G2"))),"G",DB71))))</f>
        <v/>
      </c>
      <c r="EC71" s="325" t="str">
        <f t="shared" ref="EC71:EC105" si="216">IF(EB71="G",",+","")</f>
        <v/>
      </c>
      <c r="ED71" s="324" t="str">
        <f t="shared" si="137"/>
        <v/>
      </c>
      <c r="EE71" s="313" t="str">
        <f t="shared" ref="EE71:EE105" si="217">CONCATENATE(IF(DM71="F",$DM$4,"")," ",IF(DP71="F",$DP$4,"")," ",IF(DS71="F",$DS$4,"")," ",IF(DV71="F",$DV$4,"")," ",IF(DY71="F",$DY$4,"")," ",IF(EB71="F",$EB$4,"")," ")</f>
        <v xml:space="preserve">      </v>
      </c>
      <c r="EF71" s="313" t="str">
        <f t="shared" ref="EF71:EF105" si="218">CONCATENATE(IF(DM71="S",$DM$4,"")," ",IF(DP71="S",$DP$4,"")," ",IF(DS71="S",$DS$4,"")," ",IF(DV71="S",$DV$4,"")," ",IF(DY71="S",$DY$4,"")," ",IF(EB71="S",$EB$4,"")," ")</f>
        <v xml:space="preserve">      </v>
      </c>
      <c r="EG71" s="313" t="str">
        <f t="shared" ref="EG71:EG105" si="219">CONCATENATE(IF(DM71="G",$DM$4,"")," ",IF(DP71="G",$DP$4,"")," ",IF(DS71="G",$DS$4,"")," ",IF(DV71="G",$DV$4,"")," ",IF(DY71="G",$DY$4,"")," ",IF(EB71="G",$EB$4,"")," ")</f>
        <v xml:space="preserve">      </v>
      </c>
      <c r="EH71" s="313" t="str">
        <f t="shared" ref="EH71:EH105" si="220">CONCATENATE(IF(DM71="D",$DM$4,"")," ",IF(DP71="D",$DP$4,"")," ",IF(DS71="D",$DS$4,"")," ",IF(DV71="D",$DV$4,"")," ",IF(DY71="D",$DY$4,"")," ",IF(EB71="D",$EB$4,"")," ")</f>
        <v xml:space="preserve">      </v>
      </c>
      <c r="EI71" s="313" t="str">
        <f t="shared" ref="EI71:EI105" si="221">IF(B71="NSO","NSO",IF(AND(OR(DH71="mRrh.kZ",DH71="lk- mRrh.kZ",DH71="iqu% ijh{kk"),DH71="F"),"vuqRrh.kZ",IF(AND(OR(DH71="mRrh.kZ",DH71="lk- mRrh.kZ"),DH71="RE"),"iqu% ijh{kk",DH71)))</f>
        <v/>
      </c>
      <c r="EJ71" s="326" t="str">
        <f t="shared" ref="EJ71:EJ105" si="222">IF(AND(EI71=""),"",IF(AND(R71="",AG71="",AV71="",BK71="",BZ71="",CO71=""),"",SUM(R71,AG71,AV71,BK71,BZ71,CO71)))</f>
        <v/>
      </c>
      <c r="EK71" s="327" t="str">
        <f t="shared" ref="EK71:EK105" si="223">IF(EJ71="","",EJ71*100/(600-CV71))</f>
        <v/>
      </c>
      <c r="EL71" s="328" t="str">
        <f t="shared" ref="EL71:EL105" si="224">IF(EK71="","",IF(EI71="NSO","NSO",IF(AND(EK71&gt;=60,(EI71="Pass")),"I",IF(AND(EK71&gt;=60,(EI71="PASS BY GRACE")),"I",IF(AND(EK71&gt;=48,(EI71="Pass")),"II",IF(AND(EK71&gt;=48,(EI71="PASS BY GRACE")),"II",IF(AND(EK71&gt;=36,(EI71="Pass")),"III",IF(AND(EK71&gt;=36,(EI71="PASS BY GRACE")),"III","P"))))))))</f>
        <v/>
      </c>
      <c r="EM71" s="329" t="str">
        <f t="shared" ref="EM71:EM105" si="225">IF(OR(EI71="PASS",EI71="PASS BY GRACE"),EK71,"")</f>
        <v/>
      </c>
      <c r="EN71" s="330" t="str">
        <f t="shared" si="138"/>
        <v/>
      </c>
      <c r="EO71" s="20" t="str">
        <f t="shared" ref="EO71:EO105" si="226">IF(EL71="P","Class Promoted","")</f>
        <v/>
      </c>
    </row>
    <row r="72" spans="1:145" s="132" customFormat="1" ht="15.65" customHeight="1">
      <c r="A72" s="315">
        <v>67</v>
      </c>
      <c r="B72" s="316">
        <f>IF('Marks Entry'!B73="","",'Marks Entry'!B73)</f>
        <v>967</v>
      </c>
      <c r="C72" s="317" t="str">
        <f>IF('Marks Entry'!C73="","",'Marks Entry'!C73)</f>
        <v/>
      </c>
      <c r="D72" s="318" t="str">
        <f>IF('Marks Entry'!D73="","",'Marks Entry'!D73)</f>
        <v/>
      </c>
      <c r="E72" s="319" t="str">
        <f>IF('Marks Entry'!E73="","",'Marks Entry'!E73)</f>
        <v/>
      </c>
      <c r="F72" s="319" t="str">
        <f>IF('Marks Entry'!F73="","",'Marks Entry'!F73)</f>
        <v/>
      </c>
      <c r="G72" s="319" t="str">
        <f>IF('Marks Entry'!G73="","",'Marks Entry'!G73)</f>
        <v/>
      </c>
      <c r="H72" s="302" t="str">
        <f>IF('Marks Entry'!H73="","",'Marks Entry'!H73)</f>
        <v/>
      </c>
      <c r="I72" s="302" t="str">
        <f>IF('Marks Entry'!I73="","",'Marks Entry'!I73)</f>
        <v/>
      </c>
      <c r="J72" s="302" t="str">
        <f>IF('Marks Entry'!J73="","",'Marks Entry'!J73)</f>
        <v/>
      </c>
      <c r="K72" s="302" t="str">
        <f>IF('Marks Entry'!K73="","",'Marks Entry'!K73)</f>
        <v/>
      </c>
      <c r="L72" s="302" t="str">
        <f>IF('Marks Entry'!L73="","",'Marks Entry'!L73)</f>
        <v/>
      </c>
      <c r="M72" s="303" t="str">
        <f t="shared" si="139"/>
        <v/>
      </c>
      <c r="N72" s="320" t="str">
        <f t="shared" si="140"/>
        <v/>
      </c>
      <c r="O72" s="302" t="str">
        <f>IF('Marks Entry'!M73="","",'Marks Entry'!M73)</f>
        <v/>
      </c>
      <c r="P72" s="320" t="str">
        <f t="shared" si="141"/>
        <v/>
      </c>
      <c r="Q72" s="317" t="str">
        <f>IF('Marks Entry'!N73="","",'Marks Entry'!N73)</f>
        <v/>
      </c>
      <c r="R72" s="321" t="str">
        <f t="shared" si="142"/>
        <v/>
      </c>
      <c r="S72" s="307">
        <f t="shared" si="143"/>
        <v>0</v>
      </c>
      <c r="T72" s="307">
        <f t="shared" si="130"/>
        <v>0</v>
      </c>
      <c r="U72" s="308" t="str">
        <f t="shared" si="144"/>
        <v/>
      </c>
      <c r="V72" s="307" t="str">
        <f t="shared" si="145"/>
        <v/>
      </c>
      <c r="W72" s="307" t="str">
        <f t="shared" si="146"/>
        <v/>
      </c>
      <c r="X72" s="307" t="str">
        <f t="shared" si="147"/>
        <v/>
      </c>
      <c r="Y72" s="302" t="str">
        <f>IF('Marks Entry'!O73="","",'Marks Entry'!O73)</f>
        <v/>
      </c>
      <c r="Z72" s="302" t="str">
        <f>IF('Marks Entry'!P73="","",'Marks Entry'!P73)</f>
        <v/>
      </c>
      <c r="AA72" s="302" t="str">
        <f>IF('Marks Entry'!Q73="","",'Marks Entry'!Q73)</f>
        <v/>
      </c>
      <c r="AB72" s="303" t="str">
        <f t="shared" si="148"/>
        <v/>
      </c>
      <c r="AC72" s="320" t="str">
        <f t="shared" si="149"/>
        <v/>
      </c>
      <c r="AD72" s="302" t="str">
        <f>IF('Marks Entry'!R73="","",'Marks Entry'!R73)</f>
        <v/>
      </c>
      <c r="AE72" s="320" t="str">
        <f t="shared" si="150"/>
        <v/>
      </c>
      <c r="AF72" s="317" t="str">
        <f>IF('Marks Entry'!S73="","",'Marks Entry'!S73)</f>
        <v/>
      </c>
      <c r="AG72" s="321" t="str">
        <f t="shared" si="151"/>
        <v/>
      </c>
      <c r="AH72" s="307">
        <f t="shared" si="152"/>
        <v>0</v>
      </c>
      <c r="AI72" s="307">
        <f t="shared" si="131"/>
        <v>0</v>
      </c>
      <c r="AJ72" s="308" t="str">
        <f t="shared" si="153"/>
        <v/>
      </c>
      <c r="AK72" s="307" t="str">
        <f t="shared" si="154"/>
        <v/>
      </c>
      <c r="AL72" s="307" t="str">
        <f t="shared" si="155"/>
        <v/>
      </c>
      <c r="AM72" s="307" t="str">
        <f t="shared" si="156"/>
        <v/>
      </c>
      <c r="AN72" s="302" t="str">
        <f>IF('Marks Entry'!T73="","",'Marks Entry'!T73)</f>
        <v/>
      </c>
      <c r="AO72" s="302" t="str">
        <f>IF('Marks Entry'!U73="","",'Marks Entry'!U73)</f>
        <v/>
      </c>
      <c r="AP72" s="302" t="str">
        <f>IF('Marks Entry'!V73="","",'Marks Entry'!V73)</f>
        <v/>
      </c>
      <c r="AQ72" s="303" t="str">
        <f t="shared" si="157"/>
        <v/>
      </c>
      <c r="AR72" s="320" t="str">
        <f t="shared" si="158"/>
        <v/>
      </c>
      <c r="AS72" s="302" t="str">
        <f>IF('Marks Entry'!W73="","",'Marks Entry'!W73)</f>
        <v/>
      </c>
      <c r="AT72" s="320" t="str">
        <f t="shared" si="159"/>
        <v/>
      </c>
      <c r="AU72" s="317" t="str">
        <f>IF('Marks Entry'!X73="","",'Marks Entry'!X73)</f>
        <v/>
      </c>
      <c r="AV72" s="321" t="str">
        <f t="shared" si="160"/>
        <v/>
      </c>
      <c r="AW72" s="307">
        <f t="shared" si="161"/>
        <v>0</v>
      </c>
      <c r="AX72" s="307">
        <f t="shared" si="132"/>
        <v>0</v>
      </c>
      <c r="AY72" s="308" t="str">
        <f t="shared" si="162"/>
        <v/>
      </c>
      <c r="AZ72" s="307" t="str">
        <f t="shared" si="163"/>
        <v/>
      </c>
      <c r="BA72" s="307" t="str">
        <f t="shared" si="164"/>
        <v/>
      </c>
      <c r="BB72" s="307" t="str">
        <f t="shared" si="165"/>
        <v/>
      </c>
      <c r="BC72" s="302" t="str">
        <f>IF('Marks Entry'!Y73="","",'Marks Entry'!Y73)</f>
        <v/>
      </c>
      <c r="BD72" s="302" t="str">
        <f>IF('Marks Entry'!Z73="","",'Marks Entry'!Z73)</f>
        <v/>
      </c>
      <c r="BE72" s="302" t="str">
        <f>IF('Marks Entry'!AA73="","",'Marks Entry'!AA73)</f>
        <v/>
      </c>
      <c r="BF72" s="303" t="str">
        <f t="shared" si="166"/>
        <v/>
      </c>
      <c r="BG72" s="320" t="str">
        <f t="shared" si="167"/>
        <v/>
      </c>
      <c r="BH72" s="302" t="str">
        <f>IF('Marks Entry'!AB73="","",'Marks Entry'!AB73)</f>
        <v/>
      </c>
      <c r="BI72" s="320" t="str">
        <f t="shared" si="168"/>
        <v/>
      </c>
      <c r="BJ72" s="317" t="str">
        <f>IF('Marks Entry'!AC73="","",'Marks Entry'!AC73)</f>
        <v/>
      </c>
      <c r="BK72" s="321" t="str">
        <f t="shared" si="169"/>
        <v/>
      </c>
      <c r="BL72" s="307">
        <f t="shared" si="170"/>
        <v>0</v>
      </c>
      <c r="BM72" s="307">
        <f t="shared" si="133"/>
        <v>0</v>
      </c>
      <c r="BN72" s="308" t="str">
        <f t="shared" si="171"/>
        <v/>
      </c>
      <c r="BO72" s="307" t="str">
        <f t="shared" si="172"/>
        <v/>
      </c>
      <c r="BP72" s="307" t="str">
        <f t="shared" si="173"/>
        <v/>
      </c>
      <c r="BQ72" s="307" t="str">
        <f t="shared" si="174"/>
        <v/>
      </c>
      <c r="BR72" s="302" t="str">
        <f>IF('Marks Entry'!AD73="","",'Marks Entry'!AD73)</f>
        <v/>
      </c>
      <c r="BS72" s="302" t="str">
        <f>IF('Marks Entry'!AE73="","",'Marks Entry'!AE73)</f>
        <v/>
      </c>
      <c r="BT72" s="302" t="str">
        <f>IF('Marks Entry'!AF73="","",'Marks Entry'!AF73)</f>
        <v/>
      </c>
      <c r="BU72" s="303" t="str">
        <f t="shared" si="175"/>
        <v/>
      </c>
      <c r="BV72" s="320" t="str">
        <f t="shared" si="176"/>
        <v/>
      </c>
      <c r="BW72" s="302" t="str">
        <f>IF('Marks Entry'!AG73="","",'Marks Entry'!AG73)</f>
        <v/>
      </c>
      <c r="BX72" s="320" t="str">
        <f t="shared" si="177"/>
        <v/>
      </c>
      <c r="BY72" s="317" t="str">
        <f>IF('Marks Entry'!AH73="","",'Marks Entry'!AH73)</f>
        <v/>
      </c>
      <c r="BZ72" s="321" t="str">
        <f t="shared" si="178"/>
        <v/>
      </c>
      <c r="CA72" s="307">
        <f t="shared" si="179"/>
        <v>0</v>
      </c>
      <c r="CB72" s="307">
        <f t="shared" si="134"/>
        <v>0</v>
      </c>
      <c r="CC72" s="308" t="str">
        <f t="shared" si="180"/>
        <v/>
      </c>
      <c r="CD72" s="307" t="str">
        <f t="shared" si="181"/>
        <v/>
      </c>
      <c r="CE72" s="307" t="str">
        <f t="shared" si="182"/>
        <v/>
      </c>
      <c r="CF72" s="307" t="str">
        <f t="shared" si="183"/>
        <v/>
      </c>
      <c r="CG72" s="302" t="str">
        <f>IF('Marks Entry'!AI73="","",'Marks Entry'!AI73)</f>
        <v/>
      </c>
      <c r="CH72" s="302" t="str">
        <f>IF('Marks Entry'!AJ73="","",'Marks Entry'!AJ73)</f>
        <v/>
      </c>
      <c r="CI72" s="302" t="str">
        <f>IF('Marks Entry'!AK73="","",'Marks Entry'!AK73)</f>
        <v/>
      </c>
      <c r="CJ72" s="303" t="str">
        <f t="shared" si="184"/>
        <v/>
      </c>
      <c r="CK72" s="320" t="str">
        <f t="shared" si="185"/>
        <v/>
      </c>
      <c r="CL72" s="302" t="str">
        <f>IF('Marks Entry'!AL73="","",'Marks Entry'!AL73)</f>
        <v/>
      </c>
      <c r="CM72" s="320" t="str">
        <f t="shared" si="186"/>
        <v/>
      </c>
      <c r="CN72" s="317" t="str">
        <f>IF('Marks Entry'!AM73="","",'Marks Entry'!AM73)</f>
        <v/>
      </c>
      <c r="CO72" s="321" t="str">
        <f t="shared" si="187"/>
        <v/>
      </c>
      <c r="CP72" s="307">
        <f t="shared" si="188"/>
        <v>0</v>
      </c>
      <c r="CQ72" s="307">
        <f t="shared" si="135"/>
        <v>0</v>
      </c>
      <c r="CR72" s="308" t="str">
        <f t="shared" si="189"/>
        <v/>
      </c>
      <c r="CS72" s="307" t="str">
        <f t="shared" si="190"/>
        <v/>
      </c>
      <c r="CT72" s="307" t="str">
        <f t="shared" si="191"/>
        <v/>
      </c>
      <c r="CU72" s="307" t="str">
        <f t="shared" si="192"/>
        <v/>
      </c>
      <c r="CV72" s="307">
        <f t="shared" si="136"/>
        <v>0</v>
      </c>
      <c r="CW72" s="322" t="str">
        <f t="shared" si="193"/>
        <v/>
      </c>
      <c r="CX72" s="322" t="str">
        <f t="shared" si="194"/>
        <v/>
      </c>
      <c r="CY72" s="322" t="str">
        <f t="shared" si="195"/>
        <v/>
      </c>
      <c r="CZ72" s="322" t="str">
        <f t="shared" si="196"/>
        <v/>
      </c>
      <c r="DA72" s="322" t="str">
        <f t="shared" si="197"/>
        <v/>
      </c>
      <c r="DB72" s="322" t="str">
        <f t="shared" si="198"/>
        <v/>
      </c>
      <c r="DC72" s="310">
        <f t="shared" ref="DC72:DC105" si="227">COUNTIF(CW72:DB72,"F")+COUNTIF(CW72:DB72,"AB")</f>
        <v>0</v>
      </c>
      <c r="DD72" s="310">
        <f t="shared" ref="DD72:DD105" si="228">COUNTIF(CW72:DB72,"S")</f>
        <v>0</v>
      </c>
      <c r="DE72" s="310">
        <f t="shared" ref="DE72:DE105" si="229">COUNTIF(CW72:DB72,"G1")</f>
        <v>0</v>
      </c>
      <c r="DF72" s="310">
        <f t="shared" ref="DF72:DF105" si="230">COUNTIF(CW72:DB72,"G2")</f>
        <v>0</v>
      </c>
      <c r="DG72" s="310">
        <f t="shared" ref="DG72:DG105" si="231">COUNTIF(CW72:DB72,"RE")+COUNTIF(CW72:DB72,"REP")</f>
        <v>0</v>
      </c>
      <c r="DH72" s="323" t="str">
        <f t="shared" si="199"/>
        <v/>
      </c>
      <c r="DI72" s="20" t="str">
        <f>IF('Marks Entry'!AN73="","",'Marks Entry'!AN73)</f>
        <v/>
      </c>
      <c r="DJ72" s="20" t="str">
        <f>IF('Marks Entry'!AO73="","",'Marks Entry'!AO73)</f>
        <v/>
      </c>
      <c r="DK72" s="20" t="str">
        <f>IF('Marks Entry'!AP73="","",'Marks Entry'!AP73)</f>
        <v/>
      </c>
      <c r="DL72" s="20" t="str">
        <f>IF('Marks Entry'!AQ73="","",'Marks Entry'!AQ73)</f>
        <v/>
      </c>
      <c r="DM72" s="302" t="str">
        <f t="shared" si="200"/>
        <v/>
      </c>
      <c r="DN72" s="302" t="str">
        <f t="shared" si="201"/>
        <v/>
      </c>
      <c r="DO72" s="324" t="str">
        <f t="shared" si="202"/>
        <v/>
      </c>
      <c r="DP72" s="302" t="str">
        <f t="shared" si="203"/>
        <v/>
      </c>
      <c r="DQ72" s="325" t="str">
        <f t="shared" si="204"/>
        <v/>
      </c>
      <c r="DR72" s="324" t="str">
        <f t="shared" si="205"/>
        <v/>
      </c>
      <c r="DS72" s="302" t="str">
        <f t="shared" si="206"/>
        <v/>
      </c>
      <c r="DT72" s="325" t="str">
        <f t="shared" si="207"/>
        <v/>
      </c>
      <c r="DU72" s="324" t="str">
        <f t="shared" si="208"/>
        <v/>
      </c>
      <c r="DV72" s="302" t="str">
        <f t="shared" si="209"/>
        <v/>
      </c>
      <c r="DW72" s="325" t="str">
        <f t="shared" si="210"/>
        <v/>
      </c>
      <c r="DX72" s="324" t="str">
        <f t="shared" si="211"/>
        <v/>
      </c>
      <c r="DY72" s="302" t="str">
        <f t="shared" si="212"/>
        <v/>
      </c>
      <c r="DZ72" s="325" t="str">
        <f t="shared" si="213"/>
        <v/>
      </c>
      <c r="EA72" s="324" t="str">
        <f t="shared" si="214"/>
        <v/>
      </c>
      <c r="EB72" s="302" t="str">
        <f t="shared" si="215"/>
        <v/>
      </c>
      <c r="EC72" s="325" t="str">
        <f t="shared" si="216"/>
        <v/>
      </c>
      <c r="ED72" s="324" t="str">
        <f t="shared" si="137"/>
        <v/>
      </c>
      <c r="EE72" s="313" t="str">
        <f t="shared" si="217"/>
        <v xml:space="preserve">      </v>
      </c>
      <c r="EF72" s="313" t="str">
        <f t="shared" si="218"/>
        <v xml:space="preserve">      </v>
      </c>
      <c r="EG72" s="313" t="str">
        <f t="shared" si="219"/>
        <v xml:space="preserve">      </v>
      </c>
      <c r="EH72" s="313" t="str">
        <f t="shared" si="220"/>
        <v xml:space="preserve">      </v>
      </c>
      <c r="EI72" s="313" t="str">
        <f t="shared" si="221"/>
        <v/>
      </c>
      <c r="EJ72" s="326" t="str">
        <f t="shared" si="222"/>
        <v/>
      </c>
      <c r="EK72" s="327" t="str">
        <f t="shared" si="223"/>
        <v/>
      </c>
      <c r="EL72" s="328" t="str">
        <f t="shared" si="224"/>
        <v/>
      </c>
      <c r="EM72" s="329" t="str">
        <f t="shared" si="225"/>
        <v/>
      </c>
      <c r="EN72" s="330" t="str">
        <f t="shared" si="138"/>
        <v/>
      </c>
      <c r="EO72" s="20" t="str">
        <f t="shared" si="226"/>
        <v/>
      </c>
    </row>
    <row r="73" spans="1:145" s="132" customFormat="1" ht="15.65" customHeight="1">
      <c r="A73" s="315">
        <v>68</v>
      </c>
      <c r="B73" s="316">
        <f>IF('Marks Entry'!B74="","",'Marks Entry'!B74)</f>
        <v>968</v>
      </c>
      <c r="C73" s="317" t="str">
        <f>IF('Marks Entry'!C74="","",'Marks Entry'!C74)</f>
        <v/>
      </c>
      <c r="D73" s="318" t="str">
        <f>IF('Marks Entry'!D74="","",'Marks Entry'!D74)</f>
        <v/>
      </c>
      <c r="E73" s="319" t="str">
        <f>IF('Marks Entry'!E74="","",'Marks Entry'!E74)</f>
        <v/>
      </c>
      <c r="F73" s="319" t="str">
        <f>IF('Marks Entry'!F74="","",'Marks Entry'!F74)</f>
        <v/>
      </c>
      <c r="G73" s="319" t="str">
        <f>IF('Marks Entry'!G74="","",'Marks Entry'!G74)</f>
        <v/>
      </c>
      <c r="H73" s="302" t="str">
        <f>IF('Marks Entry'!H74="","",'Marks Entry'!H74)</f>
        <v/>
      </c>
      <c r="I73" s="302" t="str">
        <f>IF('Marks Entry'!I74="","",'Marks Entry'!I74)</f>
        <v/>
      </c>
      <c r="J73" s="302" t="str">
        <f>IF('Marks Entry'!J74="","",'Marks Entry'!J74)</f>
        <v/>
      </c>
      <c r="K73" s="302" t="str">
        <f>IF('Marks Entry'!K74="","",'Marks Entry'!K74)</f>
        <v/>
      </c>
      <c r="L73" s="302" t="str">
        <f>IF('Marks Entry'!L74="","",'Marks Entry'!L74)</f>
        <v/>
      </c>
      <c r="M73" s="303" t="str">
        <f t="shared" si="139"/>
        <v/>
      </c>
      <c r="N73" s="320" t="str">
        <f t="shared" si="140"/>
        <v/>
      </c>
      <c r="O73" s="302" t="str">
        <f>IF('Marks Entry'!M74="","",'Marks Entry'!M74)</f>
        <v/>
      </c>
      <c r="P73" s="320" t="str">
        <f t="shared" si="141"/>
        <v/>
      </c>
      <c r="Q73" s="317" t="str">
        <f>IF('Marks Entry'!N74="","",'Marks Entry'!N74)</f>
        <v/>
      </c>
      <c r="R73" s="321" t="str">
        <f t="shared" si="142"/>
        <v/>
      </c>
      <c r="S73" s="307">
        <f t="shared" si="143"/>
        <v>0</v>
      </c>
      <c r="T73" s="307">
        <f t="shared" si="130"/>
        <v>0</v>
      </c>
      <c r="U73" s="308" t="str">
        <f t="shared" si="144"/>
        <v/>
      </c>
      <c r="V73" s="307" t="str">
        <f t="shared" si="145"/>
        <v/>
      </c>
      <c r="W73" s="307" t="str">
        <f t="shared" si="146"/>
        <v/>
      </c>
      <c r="X73" s="307" t="str">
        <f t="shared" si="147"/>
        <v/>
      </c>
      <c r="Y73" s="302" t="str">
        <f>IF('Marks Entry'!O74="","",'Marks Entry'!O74)</f>
        <v/>
      </c>
      <c r="Z73" s="302" t="str">
        <f>IF('Marks Entry'!P74="","",'Marks Entry'!P74)</f>
        <v/>
      </c>
      <c r="AA73" s="302" t="str">
        <f>IF('Marks Entry'!Q74="","",'Marks Entry'!Q74)</f>
        <v/>
      </c>
      <c r="AB73" s="303" t="str">
        <f t="shared" si="148"/>
        <v/>
      </c>
      <c r="AC73" s="320" t="str">
        <f t="shared" si="149"/>
        <v/>
      </c>
      <c r="AD73" s="302" t="str">
        <f>IF('Marks Entry'!R74="","",'Marks Entry'!R74)</f>
        <v/>
      </c>
      <c r="AE73" s="320" t="str">
        <f t="shared" si="150"/>
        <v/>
      </c>
      <c r="AF73" s="317" t="str">
        <f>IF('Marks Entry'!S74="","",'Marks Entry'!S74)</f>
        <v/>
      </c>
      <c r="AG73" s="321" t="str">
        <f t="shared" si="151"/>
        <v/>
      </c>
      <c r="AH73" s="307">
        <f t="shared" si="152"/>
        <v>0</v>
      </c>
      <c r="AI73" s="307">
        <f t="shared" si="131"/>
        <v>0</v>
      </c>
      <c r="AJ73" s="308" t="str">
        <f t="shared" si="153"/>
        <v/>
      </c>
      <c r="AK73" s="307" t="str">
        <f t="shared" si="154"/>
        <v/>
      </c>
      <c r="AL73" s="307" t="str">
        <f t="shared" si="155"/>
        <v/>
      </c>
      <c r="AM73" s="307" t="str">
        <f t="shared" si="156"/>
        <v/>
      </c>
      <c r="AN73" s="302" t="str">
        <f>IF('Marks Entry'!T74="","",'Marks Entry'!T74)</f>
        <v/>
      </c>
      <c r="AO73" s="302" t="str">
        <f>IF('Marks Entry'!U74="","",'Marks Entry'!U74)</f>
        <v/>
      </c>
      <c r="AP73" s="302" t="str">
        <f>IF('Marks Entry'!V74="","",'Marks Entry'!V74)</f>
        <v/>
      </c>
      <c r="AQ73" s="303" t="str">
        <f t="shared" si="157"/>
        <v/>
      </c>
      <c r="AR73" s="320" t="str">
        <f t="shared" si="158"/>
        <v/>
      </c>
      <c r="AS73" s="302" t="str">
        <f>IF('Marks Entry'!W74="","",'Marks Entry'!W74)</f>
        <v/>
      </c>
      <c r="AT73" s="320" t="str">
        <f t="shared" si="159"/>
        <v/>
      </c>
      <c r="AU73" s="317" t="str">
        <f>IF('Marks Entry'!X74="","",'Marks Entry'!X74)</f>
        <v/>
      </c>
      <c r="AV73" s="321" t="str">
        <f t="shared" si="160"/>
        <v/>
      </c>
      <c r="AW73" s="307">
        <f t="shared" si="161"/>
        <v>0</v>
      </c>
      <c r="AX73" s="307">
        <f t="shared" si="132"/>
        <v>0</v>
      </c>
      <c r="AY73" s="308" t="str">
        <f t="shared" si="162"/>
        <v/>
      </c>
      <c r="AZ73" s="307" t="str">
        <f t="shared" si="163"/>
        <v/>
      </c>
      <c r="BA73" s="307" t="str">
        <f t="shared" si="164"/>
        <v/>
      </c>
      <c r="BB73" s="307" t="str">
        <f t="shared" si="165"/>
        <v/>
      </c>
      <c r="BC73" s="302" t="str">
        <f>IF('Marks Entry'!Y74="","",'Marks Entry'!Y74)</f>
        <v/>
      </c>
      <c r="BD73" s="302" t="str">
        <f>IF('Marks Entry'!Z74="","",'Marks Entry'!Z74)</f>
        <v/>
      </c>
      <c r="BE73" s="302" t="str">
        <f>IF('Marks Entry'!AA74="","",'Marks Entry'!AA74)</f>
        <v/>
      </c>
      <c r="BF73" s="303" t="str">
        <f t="shared" si="166"/>
        <v/>
      </c>
      <c r="BG73" s="320" t="str">
        <f t="shared" si="167"/>
        <v/>
      </c>
      <c r="BH73" s="302" t="str">
        <f>IF('Marks Entry'!AB74="","",'Marks Entry'!AB74)</f>
        <v/>
      </c>
      <c r="BI73" s="320" t="str">
        <f t="shared" si="168"/>
        <v/>
      </c>
      <c r="BJ73" s="317" t="str">
        <f>IF('Marks Entry'!AC74="","",'Marks Entry'!AC74)</f>
        <v/>
      </c>
      <c r="BK73" s="321" t="str">
        <f t="shared" si="169"/>
        <v/>
      </c>
      <c r="BL73" s="307">
        <f t="shared" si="170"/>
        <v>0</v>
      </c>
      <c r="BM73" s="307">
        <f t="shared" si="133"/>
        <v>0</v>
      </c>
      <c r="BN73" s="308" t="str">
        <f t="shared" si="171"/>
        <v/>
      </c>
      <c r="BO73" s="307" t="str">
        <f t="shared" si="172"/>
        <v/>
      </c>
      <c r="BP73" s="307" t="str">
        <f t="shared" si="173"/>
        <v/>
      </c>
      <c r="BQ73" s="307" t="str">
        <f t="shared" si="174"/>
        <v/>
      </c>
      <c r="BR73" s="302" t="str">
        <f>IF('Marks Entry'!AD74="","",'Marks Entry'!AD74)</f>
        <v/>
      </c>
      <c r="BS73" s="302" t="str">
        <f>IF('Marks Entry'!AE74="","",'Marks Entry'!AE74)</f>
        <v/>
      </c>
      <c r="BT73" s="302" t="str">
        <f>IF('Marks Entry'!AF74="","",'Marks Entry'!AF74)</f>
        <v/>
      </c>
      <c r="BU73" s="303" t="str">
        <f t="shared" si="175"/>
        <v/>
      </c>
      <c r="BV73" s="320" t="str">
        <f t="shared" si="176"/>
        <v/>
      </c>
      <c r="BW73" s="302" t="str">
        <f>IF('Marks Entry'!AG74="","",'Marks Entry'!AG74)</f>
        <v/>
      </c>
      <c r="BX73" s="320" t="str">
        <f t="shared" si="177"/>
        <v/>
      </c>
      <c r="BY73" s="317" t="str">
        <f>IF('Marks Entry'!AH74="","",'Marks Entry'!AH74)</f>
        <v/>
      </c>
      <c r="BZ73" s="321" t="str">
        <f t="shared" si="178"/>
        <v/>
      </c>
      <c r="CA73" s="307">
        <f t="shared" si="179"/>
        <v>0</v>
      </c>
      <c r="CB73" s="307">
        <f t="shared" si="134"/>
        <v>0</v>
      </c>
      <c r="CC73" s="308" t="str">
        <f t="shared" si="180"/>
        <v/>
      </c>
      <c r="CD73" s="307" t="str">
        <f t="shared" si="181"/>
        <v/>
      </c>
      <c r="CE73" s="307" t="str">
        <f t="shared" si="182"/>
        <v/>
      </c>
      <c r="CF73" s="307" t="str">
        <f t="shared" si="183"/>
        <v/>
      </c>
      <c r="CG73" s="302" t="str">
        <f>IF('Marks Entry'!AI74="","",'Marks Entry'!AI74)</f>
        <v/>
      </c>
      <c r="CH73" s="302" t="str">
        <f>IF('Marks Entry'!AJ74="","",'Marks Entry'!AJ74)</f>
        <v/>
      </c>
      <c r="CI73" s="302" t="str">
        <f>IF('Marks Entry'!AK74="","",'Marks Entry'!AK74)</f>
        <v/>
      </c>
      <c r="CJ73" s="303" t="str">
        <f t="shared" si="184"/>
        <v/>
      </c>
      <c r="CK73" s="320" t="str">
        <f t="shared" si="185"/>
        <v/>
      </c>
      <c r="CL73" s="302" t="str">
        <f>IF('Marks Entry'!AL74="","",'Marks Entry'!AL74)</f>
        <v/>
      </c>
      <c r="CM73" s="320" t="str">
        <f t="shared" si="186"/>
        <v/>
      </c>
      <c r="CN73" s="317" t="str">
        <f>IF('Marks Entry'!AM74="","",'Marks Entry'!AM74)</f>
        <v/>
      </c>
      <c r="CO73" s="321" t="str">
        <f t="shared" si="187"/>
        <v/>
      </c>
      <c r="CP73" s="307">
        <f t="shared" si="188"/>
        <v>0</v>
      </c>
      <c r="CQ73" s="307">
        <f t="shared" si="135"/>
        <v>0</v>
      </c>
      <c r="CR73" s="308" t="str">
        <f t="shared" si="189"/>
        <v/>
      </c>
      <c r="CS73" s="307" t="str">
        <f t="shared" si="190"/>
        <v/>
      </c>
      <c r="CT73" s="307" t="str">
        <f t="shared" si="191"/>
        <v/>
      </c>
      <c r="CU73" s="307" t="str">
        <f t="shared" si="192"/>
        <v/>
      </c>
      <c r="CV73" s="307">
        <f t="shared" si="136"/>
        <v>0</v>
      </c>
      <c r="CW73" s="322" t="str">
        <f t="shared" si="193"/>
        <v/>
      </c>
      <c r="CX73" s="322" t="str">
        <f t="shared" si="194"/>
        <v/>
      </c>
      <c r="CY73" s="322" t="str">
        <f t="shared" si="195"/>
        <v/>
      </c>
      <c r="CZ73" s="322" t="str">
        <f t="shared" si="196"/>
        <v/>
      </c>
      <c r="DA73" s="322" t="str">
        <f t="shared" si="197"/>
        <v/>
      </c>
      <c r="DB73" s="322" t="str">
        <f t="shared" si="198"/>
        <v/>
      </c>
      <c r="DC73" s="310">
        <f t="shared" si="227"/>
        <v>0</v>
      </c>
      <c r="DD73" s="310">
        <f t="shared" si="228"/>
        <v>0</v>
      </c>
      <c r="DE73" s="310">
        <f t="shared" si="229"/>
        <v>0</v>
      </c>
      <c r="DF73" s="310">
        <f t="shared" si="230"/>
        <v>0</v>
      </c>
      <c r="DG73" s="310">
        <f t="shared" si="231"/>
        <v>0</v>
      </c>
      <c r="DH73" s="323" t="str">
        <f t="shared" si="199"/>
        <v/>
      </c>
      <c r="DI73" s="20" t="str">
        <f>IF('Marks Entry'!AN74="","",'Marks Entry'!AN74)</f>
        <v/>
      </c>
      <c r="DJ73" s="20" t="str">
        <f>IF('Marks Entry'!AO74="","",'Marks Entry'!AO74)</f>
        <v/>
      </c>
      <c r="DK73" s="20" t="str">
        <f>IF('Marks Entry'!AP74="","",'Marks Entry'!AP74)</f>
        <v/>
      </c>
      <c r="DL73" s="20" t="str">
        <f>IF('Marks Entry'!AQ74="","",'Marks Entry'!AQ74)</f>
        <v/>
      </c>
      <c r="DM73" s="302" t="str">
        <f t="shared" si="200"/>
        <v/>
      </c>
      <c r="DN73" s="302" t="str">
        <f t="shared" si="201"/>
        <v/>
      </c>
      <c r="DO73" s="324" t="str">
        <f t="shared" si="202"/>
        <v/>
      </c>
      <c r="DP73" s="302" t="str">
        <f t="shared" si="203"/>
        <v/>
      </c>
      <c r="DQ73" s="325" t="str">
        <f t="shared" si="204"/>
        <v/>
      </c>
      <c r="DR73" s="324" t="str">
        <f t="shared" si="205"/>
        <v/>
      </c>
      <c r="DS73" s="302" t="str">
        <f t="shared" si="206"/>
        <v/>
      </c>
      <c r="DT73" s="325" t="str">
        <f t="shared" si="207"/>
        <v/>
      </c>
      <c r="DU73" s="324" t="str">
        <f t="shared" si="208"/>
        <v/>
      </c>
      <c r="DV73" s="302" t="str">
        <f t="shared" si="209"/>
        <v/>
      </c>
      <c r="DW73" s="325" t="str">
        <f t="shared" si="210"/>
        <v/>
      </c>
      <c r="DX73" s="324" t="str">
        <f t="shared" si="211"/>
        <v/>
      </c>
      <c r="DY73" s="302" t="str">
        <f t="shared" si="212"/>
        <v/>
      </c>
      <c r="DZ73" s="325" t="str">
        <f t="shared" si="213"/>
        <v/>
      </c>
      <c r="EA73" s="324" t="str">
        <f t="shared" si="214"/>
        <v/>
      </c>
      <c r="EB73" s="302" t="str">
        <f t="shared" si="215"/>
        <v/>
      </c>
      <c r="EC73" s="325" t="str">
        <f t="shared" si="216"/>
        <v/>
      </c>
      <c r="ED73" s="324" t="str">
        <f t="shared" si="137"/>
        <v/>
      </c>
      <c r="EE73" s="313" t="str">
        <f t="shared" si="217"/>
        <v xml:space="preserve">      </v>
      </c>
      <c r="EF73" s="313" t="str">
        <f t="shared" si="218"/>
        <v xml:space="preserve">      </v>
      </c>
      <c r="EG73" s="313" t="str">
        <f t="shared" si="219"/>
        <v xml:space="preserve">      </v>
      </c>
      <c r="EH73" s="313" t="str">
        <f t="shared" si="220"/>
        <v xml:space="preserve">      </v>
      </c>
      <c r="EI73" s="313" t="str">
        <f t="shared" si="221"/>
        <v/>
      </c>
      <c r="EJ73" s="326" t="str">
        <f t="shared" si="222"/>
        <v/>
      </c>
      <c r="EK73" s="327" t="str">
        <f t="shared" si="223"/>
        <v/>
      </c>
      <c r="EL73" s="328" t="str">
        <f t="shared" si="224"/>
        <v/>
      </c>
      <c r="EM73" s="329" t="str">
        <f t="shared" si="225"/>
        <v/>
      </c>
      <c r="EN73" s="330" t="str">
        <f t="shared" si="138"/>
        <v/>
      </c>
      <c r="EO73" s="20" t="str">
        <f t="shared" si="226"/>
        <v/>
      </c>
    </row>
    <row r="74" spans="1:145" s="132" customFormat="1" ht="15.65" customHeight="1">
      <c r="A74" s="315">
        <v>69</v>
      </c>
      <c r="B74" s="316">
        <f>IF('Marks Entry'!B75="","",'Marks Entry'!B75)</f>
        <v>969</v>
      </c>
      <c r="C74" s="317" t="str">
        <f>IF('Marks Entry'!C75="","",'Marks Entry'!C75)</f>
        <v/>
      </c>
      <c r="D74" s="318" t="str">
        <f>IF('Marks Entry'!D75="","",'Marks Entry'!D75)</f>
        <v/>
      </c>
      <c r="E74" s="319" t="str">
        <f>IF('Marks Entry'!E75="","",'Marks Entry'!E75)</f>
        <v/>
      </c>
      <c r="F74" s="319" t="str">
        <f>IF('Marks Entry'!F75="","",'Marks Entry'!F75)</f>
        <v/>
      </c>
      <c r="G74" s="319" t="str">
        <f>IF('Marks Entry'!G75="","",'Marks Entry'!G75)</f>
        <v/>
      </c>
      <c r="H74" s="302" t="str">
        <f>IF('Marks Entry'!H75="","",'Marks Entry'!H75)</f>
        <v/>
      </c>
      <c r="I74" s="302" t="str">
        <f>IF('Marks Entry'!I75="","",'Marks Entry'!I75)</f>
        <v/>
      </c>
      <c r="J74" s="302" t="str">
        <f>IF('Marks Entry'!J75="","",'Marks Entry'!J75)</f>
        <v/>
      </c>
      <c r="K74" s="302" t="str">
        <f>IF('Marks Entry'!K75="","",'Marks Entry'!K75)</f>
        <v/>
      </c>
      <c r="L74" s="302" t="str">
        <f>IF('Marks Entry'!L75="","",'Marks Entry'!L75)</f>
        <v/>
      </c>
      <c r="M74" s="303" t="str">
        <f t="shared" si="139"/>
        <v/>
      </c>
      <c r="N74" s="320" t="str">
        <f t="shared" si="140"/>
        <v/>
      </c>
      <c r="O74" s="302" t="str">
        <f>IF('Marks Entry'!M75="","",'Marks Entry'!M75)</f>
        <v/>
      </c>
      <c r="P74" s="320" t="str">
        <f t="shared" si="141"/>
        <v/>
      </c>
      <c r="Q74" s="317" t="str">
        <f>IF('Marks Entry'!N75="","",'Marks Entry'!N75)</f>
        <v/>
      </c>
      <c r="R74" s="321" t="str">
        <f t="shared" si="142"/>
        <v/>
      </c>
      <c r="S74" s="307">
        <f t="shared" si="143"/>
        <v>0</v>
      </c>
      <c r="T74" s="307">
        <f t="shared" si="130"/>
        <v>0</v>
      </c>
      <c r="U74" s="308" t="str">
        <f t="shared" si="144"/>
        <v/>
      </c>
      <c r="V74" s="307" t="str">
        <f t="shared" si="145"/>
        <v/>
      </c>
      <c r="W74" s="307" t="str">
        <f t="shared" si="146"/>
        <v/>
      </c>
      <c r="X74" s="307" t="str">
        <f t="shared" si="147"/>
        <v/>
      </c>
      <c r="Y74" s="302" t="str">
        <f>IF('Marks Entry'!O75="","",'Marks Entry'!O75)</f>
        <v/>
      </c>
      <c r="Z74" s="302" t="str">
        <f>IF('Marks Entry'!P75="","",'Marks Entry'!P75)</f>
        <v/>
      </c>
      <c r="AA74" s="302" t="str">
        <f>IF('Marks Entry'!Q75="","",'Marks Entry'!Q75)</f>
        <v/>
      </c>
      <c r="AB74" s="303" t="str">
        <f t="shared" si="148"/>
        <v/>
      </c>
      <c r="AC74" s="320" t="str">
        <f t="shared" si="149"/>
        <v/>
      </c>
      <c r="AD74" s="302" t="str">
        <f>IF('Marks Entry'!R75="","",'Marks Entry'!R75)</f>
        <v/>
      </c>
      <c r="AE74" s="320" t="str">
        <f t="shared" si="150"/>
        <v/>
      </c>
      <c r="AF74" s="317" t="str">
        <f>IF('Marks Entry'!S75="","",'Marks Entry'!S75)</f>
        <v/>
      </c>
      <c r="AG74" s="321" t="str">
        <f t="shared" si="151"/>
        <v/>
      </c>
      <c r="AH74" s="307">
        <f t="shared" si="152"/>
        <v>0</v>
      </c>
      <c r="AI74" s="307">
        <f t="shared" si="131"/>
        <v>0</v>
      </c>
      <c r="AJ74" s="308" t="str">
        <f t="shared" si="153"/>
        <v/>
      </c>
      <c r="AK74" s="307" t="str">
        <f t="shared" si="154"/>
        <v/>
      </c>
      <c r="AL74" s="307" t="str">
        <f t="shared" si="155"/>
        <v/>
      </c>
      <c r="AM74" s="307" t="str">
        <f t="shared" si="156"/>
        <v/>
      </c>
      <c r="AN74" s="302" t="str">
        <f>IF('Marks Entry'!T75="","",'Marks Entry'!T75)</f>
        <v/>
      </c>
      <c r="AO74" s="302" t="str">
        <f>IF('Marks Entry'!U75="","",'Marks Entry'!U75)</f>
        <v/>
      </c>
      <c r="AP74" s="302" t="str">
        <f>IF('Marks Entry'!V75="","",'Marks Entry'!V75)</f>
        <v/>
      </c>
      <c r="AQ74" s="303" t="str">
        <f t="shared" si="157"/>
        <v/>
      </c>
      <c r="AR74" s="320" t="str">
        <f t="shared" si="158"/>
        <v/>
      </c>
      <c r="AS74" s="302" t="str">
        <f>IF('Marks Entry'!W75="","",'Marks Entry'!W75)</f>
        <v/>
      </c>
      <c r="AT74" s="320" t="str">
        <f t="shared" si="159"/>
        <v/>
      </c>
      <c r="AU74" s="317" t="str">
        <f>IF('Marks Entry'!X75="","",'Marks Entry'!X75)</f>
        <v/>
      </c>
      <c r="AV74" s="321" t="str">
        <f t="shared" si="160"/>
        <v/>
      </c>
      <c r="AW74" s="307">
        <f t="shared" si="161"/>
        <v>0</v>
      </c>
      <c r="AX74" s="307">
        <f t="shared" si="132"/>
        <v>0</v>
      </c>
      <c r="AY74" s="308" t="str">
        <f t="shared" si="162"/>
        <v/>
      </c>
      <c r="AZ74" s="307" t="str">
        <f t="shared" si="163"/>
        <v/>
      </c>
      <c r="BA74" s="307" t="str">
        <f t="shared" si="164"/>
        <v/>
      </c>
      <c r="BB74" s="307" t="str">
        <f t="shared" si="165"/>
        <v/>
      </c>
      <c r="BC74" s="302" t="str">
        <f>IF('Marks Entry'!Y75="","",'Marks Entry'!Y75)</f>
        <v/>
      </c>
      <c r="BD74" s="302" t="str">
        <f>IF('Marks Entry'!Z75="","",'Marks Entry'!Z75)</f>
        <v/>
      </c>
      <c r="BE74" s="302" t="str">
        <f>IF('Marks Entry'!AA75="","",'Marks Entry'!AA75)</f>
        <v/>
      </c>
      <c r="BF74" s="303" t="str">
        <f t="shared" si="166"/>
        <v/>
      </c>
      <c r="BG74" s="320" t="str">
        <f t="shared" si="167"/>
        <v/>
      </c>
      <c r="BH74" s="302" t="str">
        <f>IF('Marks Entry'!AB75="","",'Marks Entry'!AB75)</f>
        <v/>
      </c>
      <c r="BI74" s="320" t="str">
        <f t="shared" si="168"/>
        <v/>
      </c>
      <c r="BJ74" s="317" t="str">
        <f>IF('Marks Entry'!AC75="","",'Marks Entry'!AC75)</f>
        <v/>
      </c>
      <c r="BK74" s="321" t="str">
        <f t="shared" si="169"/>
        <v/>
      </c>
      <c r="BL74" s="307">
        <f t="shared" si="170"/>
        <v>0</v>
      </c>
      <c r="BM74" s="307">
        <f t="shared" si="133"/>
        <v>0</v>
      </c>
      <c r="BN74" s="308" t="str">
        <f t="shared" si="171"/>
        <v/>
      </c>
      <c r="BO74" s="307" t="str">
        <f t="shared" si="172"/>
        <v/>
      </c>
      <c r="BP74" s="307" t="str">
        <f t="shared" si="173"/>
        <v/>
      </c>
      <c r="BQ74" s="307" t="str">
        <f t="shared" si="174"/>
        <v/>
      </c>
      <c r="BR74" s="302" t="str">
        <f>IF('Marks Entry'!AD75="","",'Marks Entry'!AD75)</f>
        <v/>
      </c>
      <c r="BS74" s="302" t="str">
        <f>IF('Marks Entry'!AE75="","",'Marks Entry'!AE75)</f>
        <v/>
      </c>
      <c r="BT74" s="302" t="str">
        <f>IF('Marks Entry'!AF75="","",'Marks Entry'!AF75)</f>
        <v/>
      </c>
      <c r="BU74" s="303" t="str">
        <f t="shared" si="175"/>
        <v/>
      </c>
      <c r="BV74" s="320" t="str">
        <f t="shared" si="176"/>
        <v/>
      </c>
      <c r="BW74" s="302" t="str">
        <f>IF('Marks Entry'!AG75="","",'Marks Entry'!AG75)</f>
        <v/>
      </c>
      <c r="BX74" s="320" t="str">
        <f t="shared" si="177"/>
        <v/>
      </c>
      <c r="BY74" s="317" t="str">
        <f>IF('Marks Entry'!AH75="","",'Marks Entry'!AH75)</f>
        <v/>
      </c>
      <c r="BZ74" s="321" t="str">
        <f t="shared" si="178"/>
        <v/>
      </c>
      <c r="CA74" s="307">
        <f t="shared" si="179"/>
        <v>0</v>
      </c>
      <c r="CB74" s="307">
        <f t="shared" si="134"/>
        <v>0</v>
      </c>
      <c r="CC74" s="308" t="str">
        <f t="shared" si="180"/>
        <v/>
      </c>
      <c r="CD74" s="307" t="str">
        <f t="shared" si="181"/>
        <v/>
      </c>
      <c r="CE74" s="307" t="str">
        <f t="shared" si="182"/>
        <v/>
      </c>
      <c r="CF74" s="307" t="str">
        <f t="shared" si="183"/>
        <v/>
      </c>
      <c r="CG74" s="302" t="str">
        <f>IF('Marks Entry'!AI75="","",'Marks Entry'!AI75)</f>
        <v/>
      </c>
      <c r="CH74" s="302" t="str">
        <f>IF('Marks Entry'!AJ75="","",'Marks Entry'!AJ75)</f>
        <v/>
      </c>
      <c r="CI74" s="302" t="str">
        <f>IF('Marks Entry'!AK75="","",'Marks Entry'!AK75)</f>
        <v/>
      </c>
      <c r="CJ74" s="303" t="str">
        <f t="shared" si="184"/>
        <v/>
      </c>
      <c r="CK74" s="320" t="str">
        <f t="shared" si="185"/>
        <v/>
      </c>
      <c r="CL74" s="302" t="str">
        <f>IF('Marks Entry'!AL75="","",'Marks Entry'!AL75)</f>
        <v/>
      </c>
      <c r="CM74" s="320" t="str">
        <f t="shared" si="186"/>
        <v/>
      </c>
      <c r="CN74" s="317" t="str">
        <f>IF('Marks Entry'!AM75="","",'Marks Entry'!AM75)</f>
        <v/>
      </c>
      <c r="CO74" s="321" t="str">
        <f t="shared" si="187"/>
        <v/>
      </c>
      <c r="CP74" s="307">
        <f t="shared" si="188"/>
        <v>0</v>
      </c>
      <c r="CQ74" s="307">
        <f t="shared" si="135"/>
        <v>0</v>
      </c>
      <c r="CR74" s="308" t="str">
        <f t="shared" si="189"/>
        <v/>
      </c>
      <c r="CS74" s="307" t="str">
        <f t="shared" si="190"/>
        <v/>
      </c>
      <c r="CT74" s="307" t="str">
        <f t="shared" si="191"/>
        <v/>
      </c>
      <c r="CU74" s="307" t="str">
        <f t="shared" si="192"/>
        <v/>
      </c>
      <c r="CV74" s="307">
        <f t="shared" si="136"/>
        <v>0</v>
      </c>
      <c r="CW74" s="322" t="str">
        <f t="shared" si="193"/>
        <v/>
      </c>
      <c r="CX74" s="322" t="str">
        <f t="shared" si="194"/>
        <v/>
      </c>
      <c r="CY74" s="322" t="str">
        <f t="shared" si="195"/>
        <v/>
      </c>
      <c r="CZ74" s="322" t="str">
        <f t="shared" si="196"/>
        <v/>
      </c>
      <c r="DA74" s="322" t="str">
        <f t="shared" si="197"/>
        <v/>
      </c>
      <c r="DB74" s="322" t="str">
        <f t="shared" si="198"/>
        <v/>
      </c>
      <c r="DC74" s="310">
        <f t="shared" si="227"/>
        <v>0</v>
      </c>
      <c r="DD74" s="310">
        <f t="shared" si="228"/>
        <v>0</v>
      </c>
      <c r="DE74" s="310">
        <f t="shared" si="229"/>
        <v>0</v>
      </c>
      <c r="DF74" s="310">
        <f t="shared" si="230"/>
        <v>0</v>
      </c>
      <c r="DG74" s="310">
        <f t="shared" si="231"/>
        <v>0</v>
      </c>
      <c r="DH74" s="323" t="str">
        <f t="shared" si="199"/>
        <v/>
      </c>
      <c r="DI74" s="20" t="str">
        <f>IF('Marks Entry'!AN75="","",'Marks Entry'!AN75)</f>
        <v/>
      </c>
      <c r="DJ74" s="20" t="str">
        <f>IF('Marks Entry'!AO75="","",'Marks Entry'!AO75)</f>
        <v/>
      </c>
      <c r="DK74" s="20" t="str">
        <f>IF('Marks Entry'!AP75="","",'Marks Entry'!AP75)</f>
        <v/>
      </c>
      <c r="DL74" s="20" t="str">
        <f>IF('Marks Entry'!AQ75="","",'Marks Entry'!AQ75)</f>
        <v/>
      </c>
      <c r="DM74" s="302" t="str">
        <f t="shared" si="200"/>
        <v/>
      </c>
      <c r="DN74" s="302" t="str">
        <f t="shared" si="201"/>
        <v/>
      </c>
      <c r="DO74" s="324" t="str">
        <f t="shared" si="202"/>
        <v/>
      </c>
      <c r="DP74" s="302" t="str">
        <f t="shared" si="203"/>
        <v/>
      </c>
      <c r="DQ74" s="325" t="str">
        <f t="shared" si="204"/>
        <v/>
      </c>
      <c r="DR74" s="324" t="str">
        <f t="shared" si="205"/>
        <v/>
      </c>
      <c r="DS74" s="302" t="str">
        <f t="shared" si="206"/>
        <v/>
      </c>
      <c r="DT74" s="325" t="str">
        <f t="shared" si="207"/>
        <v/>
      </c>
      <c r="DU74" s="324" t="str">
        <f t="shared" si="208"/>
        <v/>
      </c>
      <c r="DV74" s="302" t="str">
        <f t="shared" si="209"/>
        <v/>
      </c>
      <c r="DW74" s="325" t="str">
        <f t="shared" si="210"/>
        <v/>
      </c>
      <c r="DX74" s="324" t="str">
        <f t="shared" si="211"/>
        <v/>
      </c>
      <c r="DY74" s="302" t="str">
        <f t="shared" si="212"/>
        <v/>
      </c>
      <c r="DZ74" s="325" t="str">
        <f t="shared" si="213"/>
        <v/>
      </c>
      <c r="EA74" s="324" t="str">
        <f t="shared" si="214"/>
        <v/>
      </c>
      <c r="EB74" s="302" t="str">
        <f t="shared" si="215"/>
        <v/>
      </c>
      <c r="EC74" s="325" t="str">
        <f t="shared" si="216"/>
        <v/>
      </c>
      <c r="ED74" s="324" t="str">
        <f t="shared" si="137"/>
        <v/>
      </c>
      <c r="EE74" s="313" t="str">
        <f t="shared" si="217"/>
        <v xml:space="preserve">      </v>
      </c>
      <c r="EF74" s="313" t="str">
        <f t="shared" si="218"/>
        <v xml:space="preserve">      </v>
      </c>
      <c r="EG74" s="313" t="str">
        <f t="shared" si="219"/>
        <v xml:space="preserve">      </v>
      </c>
      <c r="EH74" s="313" t="str">
        <f t="shared" si="220"/>
        <v xml:space="preserve">      </v>
      </c>
      <c r="EI74" s="313" t="str">
        <f t="shared" si="221"/>
        <v/>
      </c>
      <c r="EJ74" s="326" t="str">
        <f t="shared" si="222"/>
        <v/>
      </c>
      <c r="EK74" s="327" t="str">
        <f t="shared" si="223"/>
        <v/>
      </c>
      <c r="EL74" s="328" t="str">
        <f t="shared" si="224"/>
        <v/>
      </c>
      <c r="EM74" s="329" t="str">
        <f t="shared" si="225"/>
        <v/>
      </c>
      <c r="EN74" s="330" t="str">
        <f t="shared" si="138"/>
        <v/>
      </c>
      <c r="EO74" s="20" t="str">
        <f t="shared" si="226"/>
        <v/>
      </c>
    </row>
    <row r="75" spans="1:145" s="132" customFormat="1" ht="15.65" customHeight="1">
      <c r="A75" s="315">
        <v>70</v>
      </c>
      <c r="B75" s="316">
        <f>IF('Marks Entry'!B76="","",'Marks Entry'!B76)</f>
        <v>970</v>
      </c>
      <c r="C75" s="317" t="str">
        <f>IF('Marks Entry'!C76="","",'Marks Entry'!C76)</f>
        <v/>
      </c>
      <c r="D75" s="318" t="str">
        <f>IF('Marks Entry'!D76="","",'Marks Entry'!D76)</f>
        <v/>
      </c>
      <c r="E75" s="319" t="str">
        <f>IF('Marks Entry'!E76="","",'Marks Entry'!E76)</f>
        <v/>
      </c>
      <c r="F75" s="319" t="str">
        <f>IF('Marks Entry'!F76="","",'Marks Entry'!F76)</f>
        <v/>
      </c>
      <c r="G75" s="319" t="str">
        <f>IF('Marks Entry'!G76="","",'Marks Entry'!G76)</f>
        <v/>
      </c>
      <c r="H75" s="302" t="str">
        <f>IF('Marks Entry'!H76="","",'Marks Entry'!H76)</f>
        <v/>
      </c>
      <c r="I75" s="302" t="str">
        <f>IF('Marks Entry'!I76="","",'Marks Entry'!I76)</f>
        <v/>
      </c>
      <c r="J75" s="302" t="str">
        <f>IF('Marks Entry'!J76="","",'Marks Entry'!J76)</f>
        <v/>
      </c>
      <c r="K75" s="302" t="str">
        <f>IF('Marks Entry'!K76="","",'Marks Entry'!K76)</f>
        <v/>
      </c>
      <c r="L75" s="302" t="str">
        <f>IF('Marks Entry'!L76="","",'Marks Entry'!L76)</f>
        <v/>
      </c>
      <c r="M75" s="303" t="str">
        <f t="shared" si="139"/>
        <v/>
      </c>
      <c r="N75" s="320" t="str">
        <f t="shared" si="140"/>
        <v/>
      </c>
      <c r="O75" s="302" t="str">
        <f>IF('Marks Entry'!M76="","",'Marks Entry'!M76)</f>
        <v/>
      </c>
      <c r="P75" s="320" t="str">
        <f t="shared" si="141"/>
        <v/>
      </c>
      <c r="Q75" s="317" t="str">
        <f>IF('Marks Entry'!N76="","",'Marks Entry'!N76)</f>
        <v/>
      </c>
      <c r="R75" s="321" t="str">
        <f t="shared" si="142"/>
        <v/>
      </c>
      <c r="S75" s="307">
        <f t="shared" si="143"/>
        <v>0</v>
      </c>
      <c r="T75" s="307">
        <f t="shared" si="130"/>
        <v>0</v>
      </c>
      <c r="U75" s="308" t="str">
        <f t="shared" si="144"/>
        <v/>
      </c>
      <c r="V75" s="307" t="str">
        <f t="shared" si="145"/>
        <v/>
      </c>
      <c r="W75" s="307" t="str">
        <f t="shared" si="146"/>
        <v/>
      </c>
      <c r="X75" s="307" t="str">
        <f t="shared" si="147"/>
        <v/>
      </c>
      <c r="Y75" s="302" t="str">
        <f>IF('Marks Entry'!O76="","",'Marks Entry'!O76)</f>
        <v/>
      </c>
      <c r="Z75" s="302" t="str">
        <f>IF('Marks Entry'!P76="","",'Marks Entry'!P76)</f>
        <v/>
      </c>
      <c r="AA75" s="302" t="str">
        <f>IF('Marks Entry'!Q76="","",'Marks Entry'!Q76)</f>
        <v/>
      </c>
      <c r="AB75" s="303" t="str">
        <f t="shared" si="148"/>
        <v/>
      </c>
      <c r="AC75" s="320" t="str">
        <f t="shared" si="149"/>
        <v/>
      </c>
      <c r="AD75" s="302" t="str">
        <f>IF('Marks Entry'!R76="","",'Marks Entry'!R76)</f>
        <v/>
      </c>
      <c r="AE75" s="320" t="str">
        <f t="shared" si="150"/>
        <v/>
      </c>
      <c r="AF75" s="317" t="str">
        <f>IF('Marks Entry'!S76="","",'Marks Entry'!S76)</f>
        <v/>
      </c>
      <c r="AG75" s="321" t="str">
        <f t="shared" si="151"/>
        <v/>
      </c>
      <c r="AH75" s="307">
        <f t="shared" si="152"/>
        <v>0</v>
      </c>
      <c r="AI75" s="307">
        <f t="shared" si="131"/>
        <v>0</v>
      </c>
      <c r="AJ75" s="308" t="str">
        <f t="shared" si="153"/>
        <v/>
      </c>
      <c r="AK75" s="307" t="str">
        <f t="shared" si="154"/>
        <v/>
      </c>
      <c r="AL75" s="307" t="str">
        <f t="shared" si="155"/>
        <v/>
      </c>
      <c r="AM75" s="307" t="str">
        <f t="shared" si="156"/>
        <v/>
      </c>
      <c r="AN75" s="302" t="str">
        <f>IF('Marks Entry'!T76="","",'Marks Entry'!T76)</f>
        <v/>
      </c>
      <c r="AO75" s="302" t="str">
        <f>IF('Marks Entry'!U76="","",'Marks Entry'!U76)</f>
        <v/>
      </c>
      <c r="AP75" s="302" t="str">
        <f>IF('Marks Entry'!V76="","",'Marks Entry'!V76)</f>
        <v/>
      </c>
      <c r="AQ75" s="303" t="str">
        <f t="shared" si="157"/>
        <v/>
      </c>
      <c r="AR75" s="320" t="str">
        <f t="shared" si="158"/>
        <v/>
      </c>
      <c r="AS75" s="302" t="str">
        <f>IF('Marks Entry'!W76="","",'Marks Entry'!W76)</f>
        <v/>
      </c>
      <c r="AT75" s="320" t="str">
        <f t="shared" si="159"/>
        <v/>
      </c>
      <c r="AU75" s="317" t="str">
        <f>IF('Marks Entry'!X76="","",'Marks Entry'!X76)</f>
        <v/>
      </c>
      <c r="AV75" s="321" t="str">
        <f t="shared" si="160"/>
        <v/>
      </c>
      <c r="AW75" s="307">
        <f t="shared" si="161"/>
        <v>0</v>
      </c>
      <c r="AX75" s="307">
        <f t="shared" si="132"/>
        <v>0</v>
      </c>
      <c r="AY75" s="308" t="str">
        <f t="shared" si="162"/>
        <v/>
      </c>
      <c r="AZ75" s="307" t="str">
        <f t="shared" si="163"/>
        <v/>
      </c>
      <c r="BA75" s="307" t="str">
        <f t="shared" si="164"/>
        <v/>
      </c>
      <c r="BB75" s="307" t="str">
        <f t="shared" si="165"/>
        <v/>
      </c>
      <c r="BC75" s="302" t="str">
        <f>IF('Marks Entry'!Y76="","",'Marks Entry'!Y76)</f>
        <v/>
      </c>
      <c r="BD75" s="302" t="str">
        <f>IF('Marks Entry'!Z76="","",'Marks Entry'!Z76)</f>
        <v/>
      </c>
      <c r="BE75" s="302" t="str">
        <f>IF('Marks Entry'!AA76="","",'Marks Entry'!AA76)</f>
        <v/>
      </c>
      <c r="BF75" s="303" t="str">
        <f t="shared" si="166"/>
        <v/>
      </c>
      <c r="BG75" s="320" t="str">
        <f t="shared" si="167"/>
        <v/>
      </c>
      <c r="BH75" s="302" t="str">
        <f>IF('Marks Entry'!AB76="","",'Marks Entry'!AB76)</f>
        <v/>
      </c>
      <c r="BI75" s="320" t="str">
        <f t="shared" si="168"/>
        <v/>
      </c>
      <c r="BJ75" s="317" t="str">
        <f>IF('Marks Entry'!AC76="","",'Marks Entry'!AC76)</f>
        <v/>
      </c>
      <c r="BK75" s="321" t="str">
        <f t="shared" si="169"/>
        <v/>
      </c>
      <c r="BL75" s="307">
        <f t="shared" si="170"/>
        <v>0</v>
      </c>
      <c r="BM75" s="307">
        <f t="shared" si="133"/>
        <v>0</v>
      </c>
      <c r="BN75" s="308" t="str">
        <f t="shared" si="171"/>
        <v/>
      </c>
      <c r="BO75" s="307" t="str">
        <f t="shared" si="172"/>
        <v/>
      </c>
      <c r="BP75" s="307" t="str">
        <f t="shared" si="173"/>
        <v/>
      </c>
      <c r="BQ75" s="307" t="str">
        <f t="shared" si="174"/>
        <v/>
      </c>
      <c r="BR75" s="302" t="str">
        <f>IF('Marks Entry'!AD76="","",'Marks Entry'!AD76)</f>
        <v/>
      </c>
      <c r="BS75" s="302" t="str">
        <f>IF('Marks Entry'!AE76="","",'Marks Entry'!AE76)</f>
        <v/>
      </c>
      <c r="BT75" s="302" t="str">
        <f>IF('Marks Entry'!AF76="","",'Marks Entry'!AF76)</f>
        <v/>
      </c>
      <c r="BU75" s="303" t="str">
        <f t="shared" si="175"/>
        <v/>
      </c>
      <c r="BV75" s="320" t="str">
        <f t="shared" si="176"/>
        <v/>
      </c>
      <c r="BW75" s="302" t="str">
        <f>IF('Marks Entry'!AG76="","",'Marks Entry'!AG76)</f>
        <v/>
      </c>
      <c r="BX75" s="320" t="str">
        <f t="shared" si="177"/>
        <v/>
      </c>
      <c r="BY75" s="317" t="str">
        <f>IF('Marks Entry'!AH76="","",'Marks Entry'!AH76)</f>
        <v/>
      </c>
      <c r="BZ75" s="321" t="str">
        <f t="shared" si="178"/>
        <v/>
      </c>
      <c r="CA75" s="307">
        <f t="shared" si="179"/>
        <v>0</v>
      </c>
      <c r="CB75" s="307">
        <f t="shared" si="134"/>
        <v>0</v>
      </c>
      <c r="CC75" s="308" t="str">
        <f t="shared" si="180"/>
        <v/>
      </c>
      <c r="CD75" s="307" t="str">
        <f t="shared" si="181"/>
        <v/>
      </c>
      <c r="CE75" s="307" t="str">
        <f t="shared" si="182"/>
        <v/>
      </c>
      <c r="CF75" s="307" t="str">
        <f t="shared" si="183"/>
        <v/>
      </c>
      <c r="CG75" s="302" t="str">
        <f>IF('Marks Entry'!AI76="","",'Marks Entry'!AI76)</f>
        <v/>
      </c>
      <c r="CH75" s="302" t="str">
        <f>IF('Marks Entry'!AJ76="","",'Marks Entry'!AJ76)</f>
        <v/>
      </c>
      <c r="CI75" s="302" t="str">
        <f>IF('Marks Entry'!AK76="","",'Marks Entry'!AK76)</f>
        <v/>
      </c>
      <c r="CJ75" s="303" t="str">
        <f t="shared" si="184"/>
        <v/>
      </c>
      <c r="CK75" s="320" t="str">
        <f t="shared" si="185"/>
        <v/>
      </c>
      <c r="CL75" s="302" t="str">
        <f>IF('Marks Entry'!AL76="","",'Marks Entry'!AL76)</f>
        <v/>
      </c>
      <c r="CM75" s="320" t="str">
        <f t="shared" si="186"/>
        <v/>
      </c>
      <c r="CN75" s="317" t="str">
        <f>IF('Marks Entry'!AM76="","",'Marks Entry'!AM76)</f>
        <v/>
      </c>
      <c r="CO75" s="321" t="str">
        <f t="shared" si="187"/>
        <v/>
      </c>
      <c r="CP75" s="307">
        <f t="shared" si="188"/>
        <v>0</v>
      </c>
      <c r="CQ75" s="307">
        <f t="shared" si="135"/>
        <v>0</v>
      </c>
      <c r="CR75" s="308" t="str">
        <f t="shared" si="189"/>
        <v/>
      </c>
      <c r="CS75" s="307" t="str">
        <f t="shared" si="190"/>
        <v/>
      </c>
      <c r="CT75" s="307" t="str">
        <f t="shared" si="191"/>
        <v/>
      </c>
      <c r="CU75" s="307" t="str">
        <f t="shared" si="192"/>
        <v/>
      </c>
      <c r="CV75" s="307">
        <f t="shared" si="136"/>
        <v>0</v>
      </c>
      <c r="CW75" s="322" t="str">
        <f t="shared" si="193"/>
        <v/>
      </c>
      <c r="CX75" s="322" t="str">
        <f t="shared" si="194"/>
        <v/>
      </c>
      <c r="CY75" s="322" t="str">
        <f t="shared" si="195"/>
        <v/>
      </c>
      <c r="CZ75" s="322" t="str">
        <f t="shared" si="196"/>
        <v/>
      </c>
      <c r="DA75" s="322" t="str">
        <f t="shared" si="197"/>
        <v/>
      </c>
      <c r="DB75" s="322" t="str">
        <f t="shared" si="198"/>
        <v/>
      </c>
      <c r="DC75" s="310">
        <f t="shared" si="227"/>
        <v>0</v>
      </c>
      <c r="DD75" s="310">
        <f t="shared" si="228"/>
        <v>0</v>
      </c>
      <c r="DE75" s="310">
        <f t="shared" si="229"/>
        <v>0</v>
      </c>
      <c r="DF75" s="310">
        <f t="shared" si="230"/>
        <v>0</v>
      </c>
      <c r="DG75" s="310">
        <f t="shared" si="231"/>
        <v>0</v>
      </c>
      <c r="DH75" s="323" t="str">
        <f t="shared" si="199"/>
        <v/>
      </c>
      <c r="DI75" s="20" t="str">
        <f>IF('Marks Entry'!AN76="","",'Marks Entry'!AN76)</f>
        <v/>
      </c>
      <c r="DJ75" s="20" t="str">
        <f>IF('Marks Entry'!AO76="","",'Marks Entry'!AO76)</f>
        <v/>
      </c>
      <c r="DK75" s="20" t="str">
        <f>IF('Marks Entry'!AP76="","",'Marks Entry'!AP76)</f>
        <v/>
      </c>
      <c r="DL75" s="20" t="str">
        <f>IF('Marks Entry'!AQ76="","",'Marks Entry'!AQ76)</f>
        <v/>
      </c>
      <c r="DM75" s="302" t="str">
        <f t="shared" si="200"/>
        <v/>
      </c>
      <c r="DN75" s="302" t="str">
        <f t="shared" si="201"/>
        <v/>
      </c>
      <c r="DO75" s="324" t="str">
        <f t="shared" si="202"/>
        <v/>
      </c>
      <c r="DP75" s="302" t="str">
        <f t="shared" si="203"/>
        <v/>
      </c>
      <c r="DQ75" s="325" t="str">
        <f t="shared" si="204"/>
        <v/>
      </c>
      <c r="DR75" s="324" t="str">
        <f t="shared" si="205"/>
        <v/>
      </c>
      <c r="DS75" s="302" t="str">
        <f t="shared" si="206"/>
        <v/>
      </c>
      <c r="DT75" s="325" t="str">
        <f t="shared" si="207"/>
        <v/>
      </c>
      <c r="DU75" s="324" t="str">
        <f t="shared" si="208"/>
        <v/>
      </c>
      <c r="DV75" s="302" t="str">
        <f t="shared" si="209"/>
        <v/>
      </c>
      <c r="DW75" s="325" t="str">
        <f t="shared" si="210"/>
        <v/>
      </c>
      <c r="DX75" s="324" t="str">
        <f t="shared" si="211"/>
        <v/>
      </c>
      <c r="DY75" s="302" t="str">
        <f t="shared" si="212"/>
        <v/>
      </c>
      <c r="DZ75" s="325" t="str">
        <f t="shared" si="213"/>
        <v/>
      </c>
      <c r="EA75" s="324" t="str">
        <f t="shared" si="214"/>
        <v/>
      </c>
      <c r="EB75" s="302" t="str">
        <f t="shared" si="215"/>
        <v/>
      </c>
      <c r="EC75" s="325" t="str">
        <f t="shared" si="216"/>
        <v/>
      </c>
      <c r="ED75" s="324" t="str">
        <f t="shared" si="137"/>
        <v/>
      </c>
      <c r="EE75" s="313" t="str">
        <f t="shared" si="217"/>
        <v xml:space="preserve">      </v>
      </c>
      <c r="EF75" s="313" t="str">
        <f t="shared" si="218"/>
        <v xml:space="preserve">      </v>
      </c>
      <c r="EG75" s="313" t="str">
        <f t="shared" si="219"/>
        <v xml:space="preserve">      </v>
      </c>
      <c r="EH75" s="313" t="str">
        <f t="shared" si="220"/>
        <v xml:space="preserve">      </v>
      </c>
      <c r="EI75" s="313" t="str">
        <f t="shared" si="221"/>
        <v/>
      </c>
      <c r="EJ75" s="326" t="str">
        <f t="shared" si="222"/>
        <v/>
      </c>
      <c r="EK75" s="327" t="str">
        <f t="shared" si="223"/>
        <v/>
      </c>
      <c r="EL75" s="328" t="str">
        <f t="shared" si="224"/>
        <v/>
      </c>
      <c r="EM75" s="329" t="str">
        <f t="shared" si="225"/>
        <v/>
      </c>
      <c r="EN75" s="330" t="str">
        <f t="shared" si="138"/>
        <v/>
      </c>
      <c r="EO75" s="20" t="str">
        <f t="shared" si="226"/>
        <v/>
      </c>
    </row>
    <row r="76" spans="1:145" s="132" customFormat="1" ht="15.65" customHeight="1">
      <c r="A76" s="315">
        <v>71</v>
      </c>
      <c r="B76" s="316">
        <f>IF('Marks Entry'!B77="","",'Marks Entry'!B77)</f>
        <v>971</v>
      </c>
      <c r="C76" s="317" t="str">
        <f>IF('Marks Entry'!C77="","",'Marks Entry'!C77)</f>
        <v/>
      </c>
      <c r="D76" s="318" t="str">
        <f>IF('Marks Entry'!D77="","",'Marks Entry'!D77)</f>
        <v/>
      </c>
      <c r="E76" s="319" t="str">
        <f>IF('Marks Entry'!E77="","",'Marks Entry'!E77)</f>
        <v/>
      </c>
      <c r="F76" s="319" t="str">
        <f>IF('Marks Entry'!F77="","",'Marks Entry'!F77)</f>
        <v/>
      </c>
      <c r="G76" s="319" t="str">
        <f>IF('Marks Entry'!G77="","",'Marks Entry'!G77)</f>
        <v/>
      </c>
      <c r="H76" s="302" t="str">
        <f>IF('Marks Entry'!H77="","",'Marks Entry'!H77)</f>
        <v/>
      </c>
      <c r="I76" s="302" t="str">
        <f>IF('Marks Entry'!I77="","",'Marks Entry'!I77)</f>
        <v/>
      </c>
      <c r="J76" s="302" t="str">
        <f>IF('Marks Entry'!J77="","",'Marks Entry'!J77)</f>
        <v/>
      </c>
      <c r="K76" s="302" t="str">
        <f>IF('Marks Entry'!K77="","",'Marks Entry'!K77)</f>
        <v/>
      </c>
      <c r="L76" s="302" t="str">
        <f>IF('Marks Entry'!L77="","",'Marks Entry'!L77)</f>
        <v/>
      </c>
      <c r="M76" s="303" t="str">
        <f t="shared" si="139"/>
        <v/>
      </c>
      <c r="N76" s="320" t="str">
        <f t="shared" si="140"/>
        <v/>
      </c>
      <c r="O76" s="302" t="str">
        <f>IF('Marks Entry'!M77="","",'Marks Entry'!M77)</f>
        <v/>
      </c>
      <c r="P76" s="320" t="str">
        <f t="shared" si="141"/>
        <v/>
      </c>
      <c r="Q76" s="317" t="str">
        <f>IF('Marks Entry'!N77="","",'Marks Entry'!N77)</f>
        <v/>
      </c>
      <c r="R76" s="321" t="str">
        <f t="shared" si="142"/>
        <v/>
      </c>
      <c r="S76" s="307">
        <f t="shared" si="143"/>
        <v>0</v>
      </c>
      <c r="T76" s="307">
        <f t="shared" si="130"/>
        <v>0</v>
      </c>
      <c r="U76" s="308" t="str">
        <f t="shared" si="144"/>
        <v/>
      </c>
      <c r="V76" s="307" t="str">
        <f t="shared" si="145"/>
        <v/>
      </c>
      <c r="W76" s="307" t="str">
        <f t="shared" si="146"/>
        <v/>
      </c>
      <c r="X76" s="307" t="str">
        <f t="shared" si="147"/>
        <v/>
      </c>
      <c r="Y76" s="302" t="str">
        <f>IF('Marks Entry'!O77="","",'Marks Entry'!O77)</f>
        <v/>
      </c>
      <c r="Z76" s="302" t="str">
        <f>IF('Marks Entry'!P77="","",'Marks Entry'!P77)</f>
        <v/>
      </c>
      <c r="AA76" s="302" t="str">
        <f>IF('Marks Entry'!Q77="","",'Marks Entry'!Q77)</f>
        <v/>
      </c>
      <c r="AB76" s="303" t="str">
        <f t="shared" si="148"/>
        <v/>
      </c>
      <c r="AC76" s="320" t="str">
        <f t="shared" si="149"/>
        <v/>
      </c>
      <c r="AD76" s="302" t="str">
        <f>IF('Marks Entry'!R77="","",'Marks Entry'!R77)</f>
        <v/>
      </c>
      <c r="AE76" s="320" t="str">
        <f t="shared" si="150"/>
        <v/>
      </c>
      <c r="AF76" s="317" t="str">
        <f>IF('Marks Entry'!S77="","",'Marks Entry'!S77)</f>
        <v/>
      </c>
      <c r="AG76" s="321" t="str">
        <f t="shared" si="151"/>
        <v/>
      </c>
      <c r="AH76" s="307">
        <f t="shared" si="152"/>
        <v>0</v>
      </c>
      <c r="AI76" s="307">
        <f t="shared" si="131"/>
        <v>0</v>
      </c>
      <c r="AJ76" s="308" t="str">
        <f t="shared" si="153"/>
        <v/>
      </c>
      <c r="AK76" s="307" t="str">
        <f t="shared" si="154"/>
        <v/>
      </c>
      <c r="AL76" s="307" t="str">
        <f t="shared" si="155"/>
        <v/>
      </c>
      <c r="AM76" s="307" t="str">
        <f t="shared" si="156"/>
        <v/>
      </c>
      <c r="AN76" s="302" t="str">
        <f>IF('Marks Entry'!T77="","",'Marks Entry'!T77)</f>
        <v/>
      </c>
      <c r="AO76" s="302" t="str">
        <f>IF('Marks Entry'!U77="","",'Marks Entry'!U77)</f>
        <v/>
      </c>
      <c r="AP76" s="302" t="str">
        <f>IF('Marks Entry'!V77="","",'Marks Entry'!V77)</f>
        <v/>
      </c>
      <c r="AQ76" s="303" t="str">
        <f t="shared" si="157"/>
        <v/>
      </c>
      <c r="AR76" s="320" t="str">
        <f t="shared" si="158"/>
        <v/>
      </c>
      <c r="AS76" s="302" t="str">
        <f>IF('Marks Entry'!W77="","",'Marks Entry'!W77)</f>
        <v/>
      </c>
      <c r="AT76" s="320" t="str">
        <f t="shared" si="159"/>
        <v/>
      </c>
      <c r="AU76" s="317" t="str">
        <f>IF('Marks Entry'!X77="","",'Marks Entry'!X77)</f>
        <v/>
      </c>
      <c r="AV76" s="321" t="str">
        <f t="shared" si="160"/>
        <v/>
      </c>
      <c r="AW76" s="307">
        <f t="shared" si="161"/>
        <v>0</v>
      </c>
      <c r="AX76" s="307">
        <f t="shared" si="132"/>
        <v>0</v>
      </c>
      <c r="AY76" s="308" t="str">
        <f t="shared" si="162"/>
        <v/>
      </c>
      <c r="AZ76" s="307" t="str">
        <f t="shared" si="163"/>
        <v/>
      </c>
      <c r="BA76" s="307" t="str">
        <f t="shared" si="164"/>
        <v/>
      </c>
      <c r="BB76" s="307" t="str">
        <f t="shared" si="165"/>
        <v/>
      </c>
      <c r="BC76" s="302" t="str">
        <f>IF('Marks Entry'!Y77="","",'Marks Entry'!Y77)</f>
        <v/>
      </c>
      <c r="BD76" s="302" t="str">
        <f>IF('Marks Entry'!Z77="","",'Marks Entry'!Z77)</f>
        <v/>
      </c>
      <c r="BE76" s="302" t="str">
        <f>IF('Marks Entry'!AA77="","",'Marks Entry'!AA77)</f>
        <v/>
      </c>
      <c r="BF76" s="303" t="str">
        <f t="shared" si="166"/>
        <v/>
      </c>
      <c r="BG76" s="320" t="str">
        <f t="shared" si="167"/>
        <v/>
      </c>
      <c r="BH76" s="302" t="str">
        <f>IF('Marks Entry'!AB77="","",'Marks Entry'!AB77)</f>
        <v/>
      </c>
      <c r="BI76" s="320" t="str">
        <f t="shared" si="168"/>
        <v/>
      </c>
      <c r="BJ76" s="317" t="str">
        <f>IF('Marks Entry'!AC77="","",'Marks Entry'!AC77)</f>
        <v/>
      </c>
      <c r="BK76" s="321" t="str">
        <f t="shared" si="169"/>
        <v/>
      </c>
      <c r="BL76" s="307">
        <f t="shared" si="170"/>
        <v>0</v>
      </c>
      <c r="BM76" s="307">
        <f t="shared" si="133"/>
        <v>0</v>
      </c>
      <c r="BN76" s="308" t="str">
        <f t="shared" si="171"/>
        <v/>
      </c>
      <c r="BO76" s="307" t="str">
        <f t="shared" si="172"/>
        <v/>
      </c>
      <c r="BP76" s="307" t="str">
        <f t="shared" si="173"/>
        <v/>
      </c>
      <c r="BQ76" s="307" t="str">
        <f t="shared" si="174"/>
        <v/>
      </c>
      <c r="BR76" s="302" t="str">
        <f>IF('Marks Entry'!AD77="","",'Marks Entry'!AD77)</f>
        <v/>
      </c>
      <c r="BS76" s="302" t="str">
        <f>IF('Marks Entry'!AE77="","",'Marks Entry'!AE77)</f>
        <v/>
      </c>
      <c r="BT76" s="302" t="str">
        <f>IF('Marks Entry'!AF77="","",'Marks Entry'!AF77)</f>
        <v/>
      </c>
      <c r="BU76" s="303" t="str">
        <f t="shared" si="175"/>
        <v/>
      </c>
      <c r="BV76" s="320" t="str">
        <f t="shared" si="176"/>
        <v/>
      </c>
      <c r="BW76" s="302" t="str">
        <f>IF('Marks Entry'!AG77="","",'Marks Entry'!AG77)</f>
        <v/>
      </c>
      <c r="BX76" s="320" t="str">
        <f t="shared" si="177"/>
        <v/>
      </c>
      <c r="BY76" s="317" t="str">
        <f>IF('Marks Entry'!AH77="","",'Marks Entry'!AH77)</f>
        <v/>
      </c>
      <c r="BZ76" s="321" t="str">
        <f t="shared" si="178"/>
        <v/>
      </c>
      <c r="CA76" s="307">
        <f t="shared" si="179"/>
        <v>0</v>
      </c>
      <c r="CB76" s="307">
        <f t="shared" si="134"/>
        <v>0</v>
      </c>
      <c r="CC76" s="308" t="str">
        <f t="shared" si="180"/>
        <v/>
      </c>
      <c r="CD76" s="307" t="str">
        <f t="shared" si="181"/>
        <v/>
      </c>
      <c r="CE76" s="307" t="str">
        <f t="shared" si="182"/>
        <v/>
      </c>
      <c r="CF76" s="307" t="str">
        <f t="shared" si="183"/>
        <v/>
      </c>
      <c r="CG76" s="302" t="str">
        <f>IF('Marks Entry'!AI77="","",'Marks Entry'!AI77)</f>
        <v/>
      </c>
      <c r="CH76" s="302" t="str">
        <f>IF('Marks Entry'!AJ77="","",'Marks Entry'!AJ77)</f>
        <v/>
      </c>
      <c r="CI76" s="302" t="str">
        <f>IF('Marks Entry'!AK77="","",'Marks Entry'!AK77)</f>
        <v/>
      </c>
      <c r="CJ76" s="303" t="str">
        <f t="shared" si="184"/>
        <v/>
      </c>
      <c r="CK76" s="320" t="str">
        <f t="shared" si="185"/>
        <v/>
      </c>
      <c r="CL76" s="302" t="str">
        <f>IF('Marks Entry'!AL77="","",'Marks Entry'!AL77)</f>
        <v/>
      </c>
      <c r="CM76" s="320" t="str">
        <f t="shared" si="186"/>
        <v/>
      </c>
      <c r="CN76" s="317" t="str">
        <f>IF('Marks Entry'!AM77="","",'Marks Entry'!AM77)</f>
        <v/>
      </c>
      <c r="CO76" s="321" t="str">
        <f t="shared" si="187"/>
        <v/>
      </c>
      <c r="CP76" s="307">
        <f t="shared" si="188"/>
        <v>0</v>
      </c>
      <c r="CQ76" s="307">
        <f t="shared" si="135"/>
        <v>0</v>
      </c>
      <c r="CR76" s="308" t="str">
        <f t="shared" si="189"/>
        <v/>
      </c>
      <c r="CS76" s="307" t="str">
        <f t="shared" si="190"/>
        <v/>
      </c>
      <c r="CT76" s="307" t="str">
        <f t="shared" si="191"/>
        <v/>
      </c>
      <c r="CU76" s="307" t="str">
        <f t="shared" si="192"/>
        <v/>
      </c>
      <c r="CV76" s="307">
        <f t="shared" si="136"/>
        <v>0</v>
      </c>
      <c r="CW76" s="322" t="str">
        <f t="shared" si="193"/>
        <v/>
      </c>
      <c r="CX76" s="322" t="str">
        <f t="shared" si="194"/>
        <v/>
      </c>
      <c r="CY76" s="322" t="str">
        <f t="shared" si="195"/>
        <v/>
      </c>
      <c r="CZ76" s="322" t="str">
        <f t="shared" si="196"/>
        <v/>
      </c>
      <c r="DA76" s="322" t="str">
        <f t="shared" si="197"/>
        <v/>
      </c>
      <c r="DB76" s="322" t="str">
        <f t="shared" si="198"/>
        <v/>
      </c>
      <c r="DC76" s="310">
        <f t="shared" si="227"/>
        <v>0</v>
      </c>
      <c r="DD76" s="310">
        <f t="shared" si="228"/>
        <v>0</v>
      </c>
      <c r="DE76" s="310">
        <f t="shared" si="229"/>
        <v>0</v>
      </c>
      <c r="DF76" s="310">
        <f t="shared" si="230"/>
        <v>0</v>
      </c>
      <c r="DG76" s="310">
        <f t="shared" si="231"/>
        <v>0</v>
      </c>
      <c r="DH76" s="323" t="str">
        <f t="shared" si="199"/>
        <v/>
      </c>
      <c r="DI76" s="20" t="str">
        <f>IF('Marks Entry'!AN77="","",'Marks Entry'!AN77)</f>
        <v/>
      </c>
      <c r="DJ76" s="20" t="str">
        <f>IF('Marks Entry'!AO77="","",'Marks Entry'!AO77)</f>
        <v/>
      </c>
      <c r="DK76" s="20" t="str">
        <f>IF('Marks Entry'!AP77="","",'Marks Entry'!AP77)</f>
        <v/>
      </c>
      <c r="DL76" s="20" t="str">
        <f>IF('Marks Entry'!AQ77="","",'Marks Entry'!AQ77)</f>
        <v/>
      </c>
      <c r="DM76" s="302" t="str">
        <f t="shared" si="200"/>
        <v/>
      </c>
      <c r="DN76" s="302" t="str">
        <f t="shared" si="201"/>
        <v/>
      </c>
      <c r="DO76" s="324" t="str">
        <f t="shared" si="202"/>
        <v/>
      </c>
      <c r="DP76" s="302" t="str">
        <f t="shared" si="203"/>
        <v/>
      </c>
      <c r="DQ76" s="325" t="str">
        <f t="shared" si="204"/>
        <v/>
      </c>
      <c r="DR76" s="324" t="str">
        <f t="shared" si="205"/>
        <v/>
      </c>
      <c r="DS76" s="302" t="str">
        <f t="shared" si="206"/>
        <v/>
      </c>
      <c r="DT76" s="325" t="str">
        <f t="shared" si="207"/>
        <v/>
      </c>
      <c r="DU76" s="324" t="str">
        <f t="shared" si="208"/>
        <v/>
      </c>
      <c r="DV76" s="302" t="str">
        <f t="shared" si="209"/>
        <v/>
      </c>
      <c r="DW76" s="325" t="str">
        <f t="shared" si="210"/>
        <v/>
      </c>
      <c r="DX76" s="324" t="str">
        <f t="shared" si="211"/>
        <v/>
      </c>
      <c r="DY76" s="302" t="str">
        <f t="shared" si="212"/>
        <v/>
      </c>
      <c r="DZ76" s="325" t="str">
        <f t="shared" si="213"/>
        <v/>
      </c>
      <c r="EA76" s="324" t="str">
        <f t="shared" si="214"/>
        <v/>
      </c>
      <c r="EB76" s="302" t="str">
        <f t="shared" si="215"/>
        <v/>
      </c>
      <c r="EC76" s="325" t="str">
        <f t="shared" si="216"/>
        <v/>
      </c>
      <c r="ED76" s="324" t="str">
        <f t="shared" si="137"/>
        <v/>
      </c>
      <c r="EE76" s="313" t="str">
        <f t="shared" si="217"/>
        <v xml:space="preserve">      </v>
      </c>
      <c r="EF76" s="313" t="str">
        <f t="shared" si="218"/>
        <v xml:space="preserve">      </v>
      </c>
      <c r="EG76" s="313" t="str">
        <f t="shared" si="219"/>
        <v xml:space="preserve">      </v>
      </c>
      <c r="EH76" s="313" t="str">
        <f t="shared" si="220"/>
        <v xml:space="preserve">      </v>
      </c>
      <c r="EI76" s="313" t="str">
        <f t="shared" si="221"/>
        <v/>
      </c>
      <c r="EJ76" s="326" t="str">
        <f t="shared" si="222"/>
        <v/>
      </c>
      <c r="EK76" s="327" t="str">
        <f t="shared" si="223"/>
        <v/>
      </c>
      <c r="EL76" s="328" t="str">
        <f t="shared" si="224"/>
        <v/>
      </c>
      <c r="EM76" s="329" t="str">
        <f t="shared" si="225"/>
        <v/>
      </c>
      <c r="EN76" s="330" t="str">
        <f t="shared" si="138"/>
        <v/>
      </c>
      <c r="EO76" s="20" t="str">
        <f t="shared" si="226"/>
        <v/>
      </c>
    </row>
    <row r="77" spans="1:145" s="132" customFormat="1" ht="15.65" customHeight="1">
      <c r="A77" s="315">
        <v>72</v>
      </c>
      <c r="B77" s="316">
        <f>IF('Marks Entry'!B78="","",'Marks Entry'!B78)</f>
        <v>972</v>
      </c>
      <c r="C77" s="317" t="str">
        <f>IF('Marks Entry'!C78="","",'Marks Entry'!C78)</f>
        <v/>
      </c>
      <c r="D77" s="318" t="str">
        <f>IF('Marks Entry'!D78="","",'Marks Entry'!D78)</f>
        <v/>
      </c>
      <c r="E77" s="319" t="str">
        <f>IF('Marks Entry'!E78="","",'Marks Entry'!E78)</f>
        <v/>
      </c>
      <c r="F77" s="319" t="str">
        <f>IF('Marks Entry'!F78="","",'Marks Entry'!F78)</f>
        <v/>
      </c>
      <c r="G77" s="319" t="str">
        <f>IF('Marks Entry'!G78="","",'Marks Entry'!G78)</f>
        <v/>
      </c>
      <c r="H77" s="302" t="str">
        <f>IF('Marks Entry'!H78="","",'Marks Entry'!H78)</f>
        <v/>
      </c>
      <c r="I77" s="302" t="str">
        <f>IF('Marks Entry'!I78="","",'Marks Entry'!I78)</f>
        <v/>
      </c>
      <c r="J77" s="302" t="str">
        <f>IF('Marks Entry'!J78="","",'Marks Entry'!J78)</f>
        <v/>
      </c>
      <c r="K77" s="302" t="str">
        <f>IF('Marks Entry'!K78="","",'Marks Entry'!K78)</f>
        <v/>
      </c>
      <c r="L77" s="302" t="str">
        <f>IF('Marks Entry'!L78="","",'Marks Entry'!L78)</f>
        <v/>
      </c>
      <c r="M77" s="303" t="str">
        <f t="shared" si="139"/>
        <v/>
      </c>
      <c r="N77" s="320" t="str">
        <f t="shared" si="140"/>
        <v/>
      </c>
      <c r="O77" s="302" t="str">
        <f>IF('Marks Entry'!M78="","",'Marks Entry'!M78)</f>
        <v/>
      </c>
      <c r="P77" s="320" t="str">
        <f t="shared" si="141"/>
        <v/>
      </c>
      <c r="Q77" s="317" t="str">
        <f>IF('Marks Entry'!N78="","",'Marks Entry'!N78)</f>
        <v/>
      </c>
      <c r="R77" s="321" t="str">
        <f t="shared" si="142"/>
        <v/>
      </c>
      <c r="S77" s="307">
        <f t="shared" si="143"/>
        <v>0</v>
      </c>
      <c r="T77" s="307">
        <f t="shared" si="130"/>
        <v>0</v>
      </c>
      <c r="U77" s="308" t="str">
        <f t="shared" si="144"/>
        <v/>
      </c>
      <c r="V77" s="307" t="str">
        <f t="shared" si="145"/>
        <v/>
      </c>
      <c r="W77" s="307" t="str">
        <f t="shared" si="146"/>
        <v/>
      </c>
      <c r="X77" s="307" t="str">
        <f t="shared" si="147"/>
        <v/>
      </c>
      <c r="Y77" s="302" t="str">
        <f>IF('Marks Entry'!O78="","",'Marks Entry'!O78)</f>
        <v/>
      </c>
      <c r="Z77" s="302" t="str">
        <f>IF('Marks Entry'!P78="","",'Marks Entry'!P78)</f>
        <v/>
      </c>
      <c r="AA77" s="302" t="str">
        <f>IF('Marks Entry'!Q78="","",'Marks Entry'!Q78)</f>
        <v/>
      </c>
      <c r="AB77" s="303" t="str">
        <f t="shared" si="148"/>
        <v/>
      </c>
      <c r="AC77" s="320" t="str">
        <f t="shared" si="149"/>
        <v/>
      </c>
      <c r="AD77" s="302" t="str">
        <f>IF('Marks Entry'!R78="","",'Marks Entry'!R78)</f>
        <v/>
      </c>
      <c r="AE77" s="320" t="str">
        <f t="shared" si="150"/>
        <v/>
      </c>
      <c r="AF77" s="317" t="str">
        <f>IF('Marks Entry'!S78="","",'Marks Entry'!S78)</f>
        <v/>
      </c>
      <c r="AG77" s="321" t="str">
        <f t="shared" si="151"/>
        <v/>
      </c>
      <c r="AH77" s="307">
        <f t="shared" si="152"/>
        <v>0</v>
      </c>
      <c r="AI77" s="307">
        <f t="shared" si="131"/>
        <v>0</v>
      </c>
      <c r="AJ77" s="308" t="str">
        <f t="shared" si="153"/>
        <v/>
      </c>
      <c r="AK77" s="307" t="str">
        <f t="shared" si="154"/>
        <v/>
      </c>
      <c r="AL77" s="307" t="str">
        <f t="shared" si="155"/>
        <v/>
      </c>
      <c r="AM77" s="307" t="str">
        <f t="shared" si="156"/>
        <v/>
      </c>
      <c r="AN77" s="302" t="str">
        <f>IF('Marks Entry'!T78="","",'Marks Entry'!T78)</f>
        <v/>
      </c>
      <c r="AO77" s="302" t="str">
        <f>IF('Marks Entry'!U78="","",'Marks Entry'!U78)</f>
        <v/>
      </c>
      <c r="AP77" s="302" t="str">
        <f>IF('Marks Entry'!V78="","",'Marks Entry'!V78)</f>
        <v/>
      </c>
      <c r="AQ77" s="303" t="str">
        <f t="shared" si="157"/>
        <v/>
      </c>
      <c r="AR77" s="320" t="str">
        <f t="shared" si="158"/>
        <v/>
      </c>
      <c r="AS77" s="302" t="str">
        <f>IF('Marks Entry'!W78="","",'Marks Entry'!W78)</f>
        <v/>
      </c>
      <c r="AT77" s="320" t="str">
        <f t="shared" si="159"/>
        <v/>
      </c>
      <c r="AU77" s="317" t="str">
        <f>IF('Marks Entry'!X78="","",'Marks Entry'!X78)</f>
        <v/>
      </c>
      <c r="AV77" s="321" t="str">
        <f t="shared" si="160"/>
        <v/>
      </c>
      <c r="AW77" s="307">
        <f t="shared" si="161"/>
        <v>0</v>
      </c>
      <c r="AX77" s="307">
        <f t="shared" si="132"/>
        <v>0</v>
      </c>
      <c r="AY77" s="308" t="str">
        <f t="shared" si="162"/>
        <v/>
      </c>
      <c r="AZ77" s="307" t="str">
        <f t="shared" si="163"/>
        <v/>
      </c>
      <c r="BA77" s="307" t="str">
        <f t="shared" si="164"/>
        <v/>
      </c>
      <c r="BB77" s="307" t="str">
        <f t="shared" si="165"/>
        <v/>
      </c>
      <c r="BC77" s="302" t="str">
        <f>IF('Marks Entry'!Y78="","",'Marks Entry'!Y78)</f>
        <v/>
      </c>
      <c r="BD77" s="302" t="str">
        <f>IF('Marks Entry'!Z78="","",'Marks Entry'!Z78)</f>
        <v/>
      </c>
      <c r="BE77" s="302" t="str">
        <f>IF('Marks Entry'!AA78="","",'Marks Entry'!AA78)</f>
        <v/>
      </c>
      <c r="BF77" s="303" t="str">
        <f t="shared" si="166"/>
        <v/>
      </c>
      <c r="BG77" s="320" t="str">
        <f t="shared" si="167"/>
        <v/>
      </c>
      <c r="BH77" s="302" t="str">
        <f>IF('Marks Entry'!AB78="","",'Marks Entry'!AB78)</f>
        <v/>
      </c>
      <c r="BI77" s="320" t="str">
        <f t="shared" si="168"/>
        <v/>
      </c>
      <c r="BJ77" s="317" t="str">
        <f>IF('Marks Entry'!AC78="","",'Marks Entry'!AC78)</f>
        <v/>
      </c>
      <c r="BK77" s="321" t="str">
        <f t="shared" si="169"/>
        <v/>
      </c>
      <c r="BL77" s="307">
        <f t="shared" si="170"/>
        <v>0</v>
      </c>
      <c r="BM77" s="307">
        <f t="shared" si="133"/>
        <v>0</v>
      </c>
      <c r="BN77" s="308" t="str">
        <f t="shared" si="171"/>
        <v/>
      </c>
      <c r="BO77" s="307" t="str">
        <f t="shared" si="172"/>
        <v/>
      </c>
      <c r="BP77" s="307" t="str">
        <f t="shared" si="173"/>
        <v/>
      </c>
      <c r="BQ77" s="307" t="str">
        <f t="shared" si="174"/>
        <v/>
      </c>
      <c r="BR77" s="302" t="str">
        <f>IF('Marks Entry'!AD78="","",'Marks Entry'!AD78)</f>
        <v/>
      </c>
      <c r="BS77" s="302" t="str">
        <f>IF('Marks Entry'!AE78="","",'Marks Entry'!AE78)</f>
        <v/>
      </c>
      <c r="BT77" s="302" t="str">
        <f>IF('Marks Entry'!AF78="","",'Marks Entry'!AF78)</f>
        <v/>
      </c>
      <c r="BU77" s="303" t="str">
        <f t="shared" si="175"/>
        <v/>
      </c>
      <c r="BV77" s="320" t="str">
        <f t="shared" si="176"/>
        <v/>
      </c>
      <c r="BW77" s="302" t="str">
        <f>IF('Marks Entry'!AG78="","",'Marks Entry'!AG78)</f>
        <v/>
      </c>
      <c r="BX77" s="320" t="str">
        <f t="shared" si="177"/>
        <v/>
      </c>
      <c r="BY77" s="317" t="str">
        <f>IF('Marks Entry'!AH78="","",'Marks Entry'!AH78)</f>
        <v/>
      </c>
      <c r="BZ77" s="321" t="str">
        <f t="shared" si="178"/>
        <v/>
      </c>
      <c r="CA77" s="307">
        <f t="shared" si="179"/>
        <v>0</v>
      </c>
      <c r="CB77" s="307">
        <f t="shared" si="134"/>
        <v>0</v>
      </c>
      <c r="CC77" s="308" t="str">
        <f t="shared" si="180"/>
        <v/>
      </c>
      <c r="CD77" s="307" t="str">
        <f t="shared" si="181"/>
        <v/>
      </c>
      <c r="CE77" s="307" t="str">
        <f t="shared" si="182"/>
        <v/>
      </c>
      <c r="CF77" s="307" t="str">
        <f t="shared" si="183"/>
        <v/>
      </c>
      <c r="CG77" s="302" t="str">
        <f>IF('Marks Entry'!AI78="","",'Marks Entry'!AI78)</f>
        <v/>
      </c>
      <c r="CH77" s="302" t="str">
        <f>IF('Marks Entry'!AJ78="","",'Marks Entry'!AJ78)</f>
        <v/>
      </c>
      <c r="CI77" s="302" t="str">
        <f>IF('Marks Entry'!AK78="","",'Marks Entry'!AK78)</f>
        <v/>
      </c>
      <c r="CJ77" s="303" t="str">
        <f t="shared" si="184"/>
        <v/>
      </c>
      <c r="CK77" s="320" t="str">
        <f t="shared" si="185"/>
        <v/>
      </c>
      <c r="CL77" s="302" t="str">
        <f>IF('Marks Entry'!AL78="","",'Marks Entry'!AL78)</f>
        <v/>
      </c>
      <c r="CM77" s="320" t="str">
        <f t="shared" si="186"/>
        <v/>
      </c>
      <c r="CN77" s="317" t="str">
        <f>IF('Marks Entry'!AM78="","",'Marks Entry'!AM78)</f>
        <v/>
      </c>
      <c r="CO77" s="321" t="str">
        <f t="shared" si="187"/>
        <v/>
      </c>
      <c r="CP77" s="307">
        <f t="shared" si="188"/>
        <v>0</v>
      </c>
      <c r="CQ77" s="307">
        <f t="shared" si="135"/>
        <v>0</v>
      </c>
      <c r="CR77" s="308" t="str">
        <f t="shared" si="189"/>
        <v/>
      </c>
      <c r="CS77" s="307" t="str">
        <f t="shared" si="190"/>
        <v/>
      </c>
      <c r="CT77" s="307" t="str">
        <f t="shared" si="191"/>
        <v/>
      </c>
      <c r="CU77" s="307" t="str">
        <f t="shared" si="192"/>
        <v/>
      </c>
      <c r="CV77" s="307">
        <f t="shared" si="136"/>
        <v>0</v>
      </c>
      <c r="CW77" s="322" t="str">
        <f t="shared" si="193"/>
        <v/>
      </c>
      <c r="CX77" s="322" t="str">
        <f t="shared" si="194"/>
        <v/>
      </c>
      <c r="CY77" s="322" t="str">
        <f t="shared" si="195"/>
        <v/>
      </c>
      <c r="CZ77" s="322" t="str">
        <f t="shared" si="196"/>
        <v/>
      </c>
      <c r="DA77" s="322" t="str">
        <f t="shared" si="197"/>
        <v/>
      </c>
      <c r="DB77" s="322" t="str">
        <f t="shared" si="198"/>
        <v/>
      </c>
      <c r="DC77" s="310">
        <f t="shared" si="227"/>
        <v>0</v>
      </c>
      <c r="DD77" s="310">
        <f t="shared" si="228"/>
        <v>0</v>
      </c>
      <c r="DE77" s="310">
        <f t="shared" si="229"/>
        <v>0</v>
      </c>
      <c r="DF77" s="310">
        <f t="shared" si="230"/>
        <v>0</v>
      </c>
      <c r="DG77" s="310">
        <f t="shared" si="231"/>
        <v>0</v>
      </c>
      <c r="DH77" s="323" t="str">
        <f t="shared" si="199"/>
        <v/>
      </c>
      <c r="DI77" s="20" t="str">
        <f>IF('Marks Entry'!AN78="","",'Marks Entry'!AN78)</f>
        <v/>
      </c>
      <c r="DJ77" s="20" t="str">
        <f>IF('Marks Entry'!AO78="","",'Marks Entry'!AO78)</f>
        <v/>
      </c>
      <c r="DK77" s="20" t="str">
        <f>IF('Marks Entry'!AP78="","",'Marks Entry'!AP78)</f>
        <v/>
      </c>
      <c r="DL77" s="20" t="str">
        <f>IF('Marks Entry'!AQ78="","",'Marks Entry'!AQ78)</f>
        <v/>
      </c>
      <c r="DM77" s="302" t="str">
        <f t="shared" si="200"/>
        <v/>
      </c>
      <c r="DN77" s="302" t="str">
        <f t="shared" si="201"/>
        <v/>
      </c>
      <c r="DO77" s="324" t="str">
        <f t="shared" si="202"/>
        <v/>
      </c>
      <c r="DP77" s="302" t="str">
        <f t="shared" si="203"/>
        <v/>
      </c>
      <c r="DQ77" s="325" t="str">
        <f t="shared" si="204"/>
        <v/>
      </c>
      <c r="DR77" s="324" t="str">
        <f t="shared" si="205"/>
        <v/>
      </c>
      <c r="DS77" s="302" t="str">
        <f t="shared" si="206"/>
        <v/>
      </c>
      <c r="DT77" s="325" t="str">
        <f t="shared" si="207"/>
        <v/>
      </c>
      <c r="DU77" s="324" t="str">
        <f t="shared" si="208"/>
        <v/>
      </c>
      <c r="DV77" s="302" t="str">
        <f t="shared" si="209"/>
        <v/>
      </c>
      <c r="DW77" s="325" t="str">
        <f t="shared" si="210"/>
        <v/>
      </c>
      <c r="DX77" s="324" t="str">
        <f t="shared" si="211"/>
        <v/>
      </c>
      <c r="DY77" s="302" t="str">
        <f t="shared" si="212"/>
        <v/>
      </c>
      <c r="DZ77" s="325" t="str">
        <f t="shared" si="213"/>
        <v/>
      </c>
      <c r="EA77" s="324" t="str">
        <f t="shared" si="214"/>
        <v/>
      </c>
      <c r="EB77" s="302" t="str">
        <f t="shared" si="215"/>
        <v/>
      </c>
      <c r="EC77" s="325" t="str">
        <f t="shared" si="216"/>
        <v/>
      </c>
      <c r="ED77" s="324" t="str">
        <f t="shared" si="137"/>
        <v/>
      </c>
      <c r="EE77" s="313" t="str">
        <f t="shared" si="217"/>
        <v xml:space="preserve">      </v>
      </c>
      <c r="EF77" s="313" t="str">
        <f t="shared" si="218"/>
        <v xml:space="preserve">      </v>
      </c>
      <c r="EG77" s="313" t="str">
        <f t="shared" si="219"/>
        <v xml:space="preserve">      </v>
      </c>
      <c r="EH77" s="313" t="str">
        <f t="shared" si="220"/>
        <v xml:space="preserve">      </v>
      </c>
      <c r="EI77" s="313" t="str">
        <f t="shared" si="221"/>
        <v/>
      </c>
      <c r="EJ77" s="326" t="str">
        <f t="shared" si="222"/>
        <v/>
      </c>
      <c r="EK77" s="327" t="str">
        <f t="shared" si="223"/>
        <v/>
      </c>
      <c r="EL77" s="328" t="str">
        <f t="shared" si="224"/>
        <v/>
      </c>
      <c r="EM77" s="329" t="str">
        <f t="shared" si="225"/>
        <v/>
      </c>
      <c r="EN77" s="330" t="str">
        <f t="shared" si="138"/>
        <v/>
      </c>
      <c r="EO77" s="20" t="str">
        <f t="shared" si="226"/>
        <v/>
      </c>
    </row>
    <row r="78" spans="1:145" s="132" customFormat="1" ht="15.65" customHeight="1">
      <c r="A78" s="315">
        <v>73</v>
      </c>
      <c r="B78" s="316">
        <f>IF('Marks Entry'!B79="","",'Marks Entry'!B79)</f>
        <v>973</v>
      </c>
      <c r="C78" s="317" t="str">
        <f>IF('Marks Entry'!C79="","",'Marks Entry'!C79)</f>
        <v/>
      </c>
      <c r="D78" s="318" t="str">
        <f>IF('Marks Entry'!D79="","",'Marks Entry'!D79)</f>
        <v/>
      </c>
      <c r="E78" s="319" t="str">
        <f>IF('Marks Entry'!E79="","",'Marks Entry'!E79)</f>
        <v/>
      </c>
      <c r="F78" s="319" t="str">
        <f>IF('Marks Entry'!F79="","",'Marks Entry'!F79)</f>
        <v/>
      </c>
      <c r="G78" s="319" t="str">
        <f>IF('Marks Entry'!G79="","",'Marks Entry'!G79)</f>
        <v/>
      </c>
      <c r="H78" s="302" t="str">
        <f>IF('Marks Entry'!H79="","",'Marks Entry'!H79)</f>
        <v/>
      </c>
      <c r="I78" s="302" t="str">
        <f>IF('Marks Entry'!I79="","",'Marks Entry'!I79)</f>
        <v/>
      </c>
      <c r="J78" s="302" t="str">
        <f>IF('Marks Entry'!J79="","",'Marks Entry'!J79)</f>
        <v/>
      </c>
      <c r="K78" s="302" t="str">
        <f>IF('Marks Entry'!K79="","",'Marks Entry'!K79)</f>
        <v/>
      </c>
      <c r="L78" s="302" t="str">
        <f>IF('Marks Entry'!L79="","",'Marks Entry'!L79)</f>
        <v/>
      </c>
      <c r="M78" s="303" t="str">
        <f t="shared" si="139"/>
        <v/>
      </c>
      <c r="N78" s="320" t="str">
        <f t="shared" si="140"/>
        <v/>
      </c>
      <c r="O78" s="302" t="str">
        <f>IF('Marks Entry'!M79="","",'Marks Entry'!M79)</f>
        <v/>
      </c>
      <c r="P78" s="320" t="str">
        <f t="shared" si="141"/>
        <v/>
      </c>
      <c r="Q78" s="317" t="str">
        <f>IF('Marks Entry'!N79="","",'Marks Entry'!N79)</f>
        <v/>
      </c>
      <c r="R78" s="321" t="str">
        <f t="shared" si="142"/>
        <v/>
      </c>
      <c r="S78" s="307">
        <f t="shared" si="143"/>
        <v>0</v>
      </c>
      <c r="T78" s="307">
        <f t="shared" si="130"/>
        <v>0</v>
      </c>
      <c r="U78" s="308" t="str">
        <f t="shared" si="144"/>
        <v/>
      </c>
      <c r="V78" s="307" t="str">
        <f t="shared" si="145"/>
        <v/>
      </c>
      <c r="W78" s="307" t="str">
        <f t="shared" si="146"/>
        <v/>
      </c>
      <c r="X78" s="307" t="str">
        <f t="shared" si="147"/>
        <v/>
      </c>
      <c r="Y78" s="302" t="str">
        <f>IF('Marks Entry'!O79="","",'Marks Entry'!O79)</f>
        <v/>
      </c>
      <c r="Z78" s="302" t="str">
        <f>IF('Marks Entry'!P79="","",'Marks Entry'!P79)</f>
        <v/>
      </c>
      <c r="AA78" s="302" t="str">
        <f>IF('Marks Entry'!Q79="","",'Marks Entry'!Q79)</f>
        <v/>
      </c>
      <c r="AB78" s="303" t="str">
        <f t="shared" si="148"/>
        <v/>
      </c>
      <c r="AC78" s="320" t="str">
        <f t="shared" si="149"/>
        <v/>
      </c>
      <c r="AD78" s="302" t="str">
        <f>IF('Marks Entry'!R79="","",'Marks Entry'!R79)</f>
        <v/>
      </c>
      <c r="AE78" s="320" t="str">
        <f t="shared" si="150"/>
        <v/>
      </c>
      <c r="AF78" s="317" t="str">
        <f>IF('Marks Entry'!S79="","",'Marks Entry'!S79)</f>
        <v/>
      </c>
      <c r="AG78" s="321" t="str">
        <f t="shared" si="151"/>
        <v/>
      </c>
      <c r="AH78" s="307">
        <f t="shared" si="152"/>
        <v>0</v>
      </c>
      <c r="AI78" s="307">
        <f t="shared" si="131"/>
        <v>0</v>
      </c>
      <c r="AJ78" s="308" t="str">
        <f t="shared" si="153"/>
        <v/>
      </c>
      <c r="AK78" s="307" t="str">
        <f t="shared" si="154"/>
        <v/>
      </c>
      <c r="AL78" s="307" t="str">
        <f t="shared" si="155"/>
        <v/>
      </c>
      <c r="AM78" s="307" t="str">
        <f t="shared" si="156"/>
        <v/>
      </c>
      <c r="AN78" s="302" t="str">
        <f>IF('Marks Entry'!T79="","",'Marks Entry'!T79)</f>
        <v/>
      </c>
      <c r="AO78" s="302" t="str">
        <f>IF('Marks Entry'!U79="","",'Marks Entry'!U79)</f>
        <v/>
      </c>
      <c r="AP78" s="302" t="str">
        <f>IF('Marks Entry'!V79="","",'Marks Entry'!V79)</f>
        <v/>
      </c>
      <c r="AQ78" s="303" t="str">
        <f t="shared" si="157"/>
        <v/>
      </c>
      <c r="AR78" s="320" t="str">
        <f t="shared" si="158"/>
        <v/>
      </c>
      <c r="AS78" s="302" t="str">
        <f>IF('Marks Entry'!W79="","",'Marks Entry'!W79)</f>
        <v/>
      </c>
      <c r="AT78" s="320" t="str">
        <f t="shared" si="159"/>
        <v/>
      </c>
      <c r="AU78" s="317" t="str">
        <f>IF('Marks Entry'!X79="","",'Marks Entry'!X79)</f>
        <v/>
      </c>
      <c r="AV78" s="321" t="str">
        <f t="shared" si="160"/>
        <v/>
      </c>
      <c r="AW78" s="307">
        <f t="shared" si="161"/>
        <v>0</v>
      </c>
      <c r="AX78" s="307">
        <f t="shared" si="132"/>
        <v>0</v>
      </c>
      <c r="AY78" s="308" t="str">
        <f t="shared" si="162"/>
        <v/>
      </c>
      <c r="AZ78" s="307" t="str">
        <f t="shared" si="163"/>
        <v/>
      </c>
      <c r="BA78" s="307" t="str">
        <f t="shared" si="164"/>
        <v/>
      </c>
      <c r="BB78" s="307" t="str">
        <f t="shared" si="165"/>
        <v/>
      </c>
      <c r="BC78" s="302" t="str">
        <f>IF('Marks Entry'!Y79="","",'Marks Entry'!Y79)</f>
        <v/>
      </c>
      <c r="BD78" s="302" t="str">
        <f>IF('Marks Entry'!Z79="","",'Marks Entry'!Z79)</f>
        <v/>
      </c>
      <c r="BE78" s="302" t="str">
        <f>IF('Marks Entry'!AA79="","",'Marks Entry'!AA79)</f>
        <v/>
      </c>
      <c r="BF78" s="303" t="str">
        <f t="shared" si="166"/>
        <v/>
      </c>
      <c r="BG78" s="320" t="str">
        <f t="shared" si="167"/>
        <v/>
      </c>
      <c r="BH78" s="302" t="str">
        <f>IF('Marks Entry'!AB79="","",'Marks Entry'!AB79)</f>
        <v/>
      </c>
      <c r="BI78" s="320" t="str">
        <f t="shared" si="168"/>
        <v/>
      </c>
      <c r="BJ78" s="317" t="str">
        <f>IF('Marks Entry'!AC79="","",'Marks Entry'!AC79)</f>
        <v/>
      </c>
      <c r="BK78" s="321" t="str">
        <f t="shared" si="169"/>
        <v/>
      </c>
      <c r="BL78" s="307">
        <f t="shared" si="170"/>
        <v>0</v>
      </c>
      <c r="BM78" s="307">
        <f t="shared" si="133"/>
        <v>0</v>
      </c>
      <c r="BN78" s="308" t="str">
        <f t="shared" si="171"/>
        <v/>
      </c>
      <c r="BO78" s="307" t="str">
        <f t="shared" si="172"/>
        <v/>
      </c>
      <c r="BP78" s="307" t="str">
        <f t="shared" si="173"/>
        <v/>
      </c>
      <c r="BQ78" s="307" t="str">
        <f t="shared" si="174"/>
        <v/>
      </c>
      <c r="BR78" s="302" t="str">
        <f>IF('Marks Entry'!AD79="","",'Marks Entry'!AD79)</f>
        <v/>
      </c>
      <c r="BS78" s="302" t="str">
        <f>IF('Marks Entry'!AE79="","",'Marks Entry'!AE79)</f>
        <v/>
      </c>
      <c r="BT78" s="302" t="str">
        <f>IF('Marks Entry'!AF79="","",'Marks Entry'!AF79)</f>
        <v/>
      </c>
      <c r="BU78" s="303" t="str">
        <f t="shared" si="175"/>
        <v/>
      </c>
      <c r="BV78" s="320" t="str">
        <f t="shared" si="176"/>
        <v/>
      </c>
      <c r="BW78" s="302" t="str">
        <f>IF('Marks Entry'!AG79="","",'Marks Entry'!AG79)</f>
        <v/>
      </c>
      <c r="BX78" s="320" t="str">
        <f t="shared" si="177"/>
        <v/>
      </c>
      <c r="BY78" s="317" t="str">
        <f>IF('Marks Entry'!AH79="","",'Marks Entry'!AH79)</f>
        <v/>
      </c>
      <c r="BZ78" s="321" t="str">
        <f t="shared" si="178"/>
        <v/>
      </c>
      <c r="CA78" s="307">
        <f t="shared" si="179"/>
        <v>0</v>
      </c>
      <c r="CB78" s="307">
        <f t="shared" si="134"/>
        <v>0</v>
      </c>
      <c r="CC78" s="308" t="str">
        <f t="shared" si="180"/>
        <v/>
      </c>
      <c r="CD78" s="307" t="str">
        <f t="shared" si="181"/>
        <v/>
      </c>
      <c r="CE78" s="307" t="str">
        <f t="shared" si="182"/>
        <v/>
      </c>
      <c r="CF78" s="307" t="str">
        <f t="shared" si="183"/>
        <v/>
      </c>
      <c r="CG78" s="302" t="str">
        <f>IF('Marks Entry'!AI79="","",'Marks Entry'!AI79)</f>
        <v/>
      </c>
      <c r="CH78" s="302" t="str">
        <f>IF('Marks Entry'!AJ79="","",'Marks Entry'!AJ79)</f>
        <v/>
      </c>
      <c r="CI78" s="302" t="str">
        <f>IF('Marks Entry'!AK79="","",'Marks Entry'!AK79)</f>
        <v/>
      </c>
      <c r="CJ78" s="303" t="str">
        <f t="shared" si="184"/>
        <v/>
      </c>
      <c r="CK78" s="320" t="str">
        <f t="shared" si="185"/>
        <v/>
      </c>
      <c r="CL78" s="302" t="str">
        <f>IF('Marks Entry'!AL79="","",'Marks Entry'!AL79)</f>
        <v/>
      </c>
      <c r="CM78" s="320" t="str">
        <f t="shared" si="186"/>
        <v/>
      </c>
      <c r="CN78" s="317" t="str">
        <f>IF('Marks Entry'!AM79="","",'Marks Entry'!AM79)</f>
        <v/>
      </c>
      <c r="CO78" s="321" t="str">
        <f t="shared" si="187"/>
        <v/>
      </c>
      <c r="CP78" s="307">
        <f t="shared" si="188"/>
        <v>0</v>
      </c>
      <c r="CQ78" s="307">
        <f t="shared" si="135"/>
        <v>0</v>
      </c>
      <c r="CR78" s="308" t="str">
        <f t="shared" si="189"/>
        <v/>
      </c>
      <c r="CS78" s="307" t="str">
        <f t="shared" si="190"/>
        <v/>
      </c>
      <c r="CT78" s="307" t="str">
        <f t="shared" si="191"/>
        <v/>
      </c>
      <c r="CU78" s="307" t="str">
        <f t="shared" si="192"/>
        <v/>
      </c>
      <c r="CV78" s="307">
        <f t="shared" si="136"/>
        <v>0</v>
      </c>
      <c r="CW78" s="322" t="str">
        <f t="shared" si="193"/>
        <v/>
      </c>
      <c r="CX78" s="322" t="str">
        <f t="shared" si="194"/>
        <v/>
      </c>
      <c r="CY78" s="322" t="str">
        <f t="shared" si="195"/>
        <v/>
      </c>
      <c r="CZ78" s="322" t="str">
        <f t="shared" si="196"/>
        <v/>
      </c>
      <c r="DA78" s="322" t="str">
        <f t="shared" si="197"/>
        <v/>
      </c>
      <c r="DB78" s="322" t="str">
        <f t="shared" si="198"/>
        <v/>
      </c>
      <c r="DC78" s="310">
        <f t="shared" si="227"/>
        <v>0</v>
      </c>
      <c r="DD78" s="310">
        <f t="shared" si="228"/>
        <v>0</v>
      </c>
      <c r="DE78" s="310">
        <f t="shared" si="229"/>
        <v>0</v>
      </c>
      <c r="DF78" s="310">
        <f t="shared" si="230"/>
        <v>0</v>
      </c>
      <c r="DG78" s="310">
        <f t="shared" si="231"/>
        <v>0</v>
      </c>
      <c r="DH78" s="323" t="str">
        <f t="shared" si="199"/>
        <v/>
      </c>
      <c r="DI78" s="20" t="str">
        <f>IF('Marks Entry'!AN79="","",'Marks Entry'!AN79)</f>
        <v/>
      </c>
      <c r="DJ78" s="20" t="str">
        <f>IF('Marks Entry'!AO79="","",'Marks Entry'!AO79)</f>
        <v/>
      </c>
      <c r="DK78" s="20" t="str">
        <f>IF('Marks Entry'!AP79="","",'Marks Entry'!AP79)</f>
        <v/>
      </c>
      <c r="DL78" s="20" t="str">
        <f>IF('Marks Entry'!AQ79="","",'Marks Entry'!AQ79)</f>
        <v/>
      </c>
      <c r="DM78" s="302" t="str">
        <f t="shared" si="200"/>
        <v/>
      </c>
      <c r="DN78" s="302" t="str">
        <f t="shared" si="201"/>
        <v/>
      </c>
      <c r="DO78" s="324" t="str">
        <f t="shared" si="202"/>
        <v/>
      </c>
      <c r="DP78" s="302" t="str">
        <f t="shared" si="203"/>
        <v/>
      </c>
      <c r="DQ78" s="325" t="str">
        <f t="shared" si="204"/>
        <v/>
      </c>
      <c r="DR78" s="324" t="str">
        <f t="shared" si="205"/>
        <v/>
      </c>
      <c r="DS78" s="302" t="str">
        <f t="shared" si="206"/>
        <v/>
      </c>
      <c r="DT78" s="325" t="str">
        <f t="shared" si="207"/>
        <v/>
      </c>
      <c r="DU78" s="324" t="str">
        <f t="shared" si="208"/>
        <v/>
      </c>
      <c r="DV78" s="302" t="str">
        <f t="shared" si="209"/>
        <v/>
      </c>
      <c r="DW78" s="325" t="str">
        <f t="shared" si="210"/>
        <v/>
      </c>
      <c r="DX78" s="324" t="str">
        <f t="shared" si="211"/>
        <v/>
      </c>
      <c r="DY78" s="302" t="str">
        <f t="shared" si="212"/>
        <v/>
      </c>
      <c r="DZ78" s="325" t="str">
        <f t="shared" si="213"/>
        <v/>
      </c>
      <c r="EA78" s="324" t="str">
        <f t="shared" si="214"/>
        <v/>
      </c>
      <c r="EB78" s="302" t="str">
        <f t="shared" si="215"/>
        <v/>
      </c>
      <c r="EC78" s="325" t="str">
        <f t="shared" si="216"/>
        <v/>
      </c>
      <c r="ED78" s="324" t="str">
        <f t="shared" si="137"/>
        <v/>
      </c>
      <c r="EE78" s="313" t="str">
        <f t="shared" si="217"/>
        <v xml:space="preserve">      </v>
      </c>
      <c r="EF78" s="313" t="str">
        <f t="shared" si="218"/>
        <v xml:space="preserve">      </v>
      </c>
      <c r="EG78" s="313" t="str">
        <f t="shared" si="219"/>
        <v xml:space="preserve">      </v>
      </c>
      <c r="EH78" s="313" t="str">
        <f t="shared" si="220"/>
        <v xml:space="preserve">      </v>
      </c>
      <c r="EI78" s="313" t="str">
        <f t="shared" si="221"/>
        <v/>
      </c>
      <c r="EJ78" s="326" t="str">
        <f t="shared" si="222"/>
        <v/>
      </c>
      <c r="EK78" s="327" t="str">
        <f t="shared" si="223"/>
        <v/>
      </c>
      <c r="EL78" s="328" t="str">
        <f t="shared" si="224"/>
        <v/>
      </c>
      <c r="EM78" s="329" t="str">
        <f t="shared" si="225"/>
        <v/>
      </c>
      <c r="EN78" s="330" t="str">
        <f t="shared" si="138"/>
        <v/>
      </c>
      <c r="EO78" s="20" t="str">
        <f t="shared" si="226"/>
        <v/>
      </c>
    </row>
    <row r="79" spans="1:145" s="132" customFormat="1" ht="15.65" customHeight="1">
      <c r="A79" s="315">
        <v>74</v>
      </c>
      <c r="B79" s="316">
        <f>IF('Marks Entry'!B80="","",'Marks Entry'!B80)</f>
        <v>974</v>
      </c>
      <c r="C79" s="317" t="str">
        <f>IF('Marks Entry'!C80="","",'Marks Entry'!C80)</f>
        <v/>
      </c>
      <c r="D79" s="318" t="str">
        <f>IF('Marks Entry'!D80="","",'Marks Entry'!D80)</f>
        <v/>
      </c>
      <c r="E79" s="319" t="str">
        <f>IF('Marks Entry'!E80="","",'Marks Entry'!E80)</f>
        <v/>
      </c>
      <c r="F79" s="319" t="str">
        <f>IF('Marks Entry'!F80="","",'Marks Entry'!F80)</f>
        <v/>
      </c>
      <c r="G79" s="319" t="str">
        <f>IF('Marks Entry'!G80="","",'Marks Entry'!G80)</f>
        <v/>
      </c>
      <c r="H79" s="302" t="str">
        <f>IF('Marks Entry'!H80="","",'Marks Entry'!H80)</f>
        <v/>
      </c>
      <c r="I79" s="302" t="str">
        <f>IF('Marks Entry'!I80="","",'Marks Entry'!I80)</f>
        <v/>
      </c>
      <c r="J79" s="302" t="str">
        <f>IF('Marks Entry'!J80="","",'Marks Entry'!J80)</f>
        <v/>
      </c>
      <c r="K79" s="302" t="str">
        <f>IF('Marks Entry'!K80="","",'Marks Entry'!K80)</f>
        <v/>
      </c>
      <c r="L79" s="302" t="str">
        <f>IF('Marks Entry'!L80="","",'Marks Entry'!L80)</f>
        <v/>
      </c>
      <c r="M79" s="303" t="str">
        <f t="shared" si="139"/>
        <v/>
      </c>
      <c r="N79" s="320" t="str">
        <f t="shared" si="140"/>
        <v/>
      </c>
      <c r="O79" s="302" t="str">
        <f>IF('Marks Entry'!M80="","",'Marks Entry'!M80)</f>
        <v/>
      </c>
      <c r="P79" s="320" t="str">
        <f t="shared" si="141"/>
        <v/>
      </c>
      <c r="Q79" s="317" t="str">
        <f>IF('Marks Entry'!N80="","",'Marks Entry'!N80)</f>
        <v/>
      </c>
      <c r="R79" s="321" t="str">
        <f t="shared" si="142"/>
        <v/>
      </c>
      <c r="S79" s="307">
        <f t="shared" si="143"/>
        <v>0</v>
      </c>
      <c r="T79" s="307">
        <f t="shared" si="130"/>
        <v>0</v>
      </c>
      <c r="U79" s="308" t="str">
        <f t="shared" si="144"/>
        <v/>
      </c>
      <c r="V79" s="307" t="str">
        <f t="shared" si="145"/>
        <v/>
      </c>
      <c r="W79" s="307" t="str">
        <f t="shared" si="146"/>
        <v/>
      </c>
      <c r="X79" s="307" t="str">
        <f t="shared" si="147"/>
        <v/>
      </c>
      <c r="Y79" s="302" t="str">
        <f>IF('Marks Entry'!O80="","",'Marks Entry'!O80)</f>
        <v/>
      </c>
      <c r="Z79" s="302" t="str">
        <f>IF('Marks Entry'!P80="","",'Marks Entry'!P80)</f>
        <v/>
      </c>
      <c r="AA79" s="302" t="str">
        <f>IF('Marks Entry'!Q80="","",'Marks Entry'!Q80)</f>
        <v/>
      </c>
      <c r="AB79" s="303" t="str">
        <f t="shared" si="148"/>
        <v/>
      </c>
      <c r="AC79" s="320" t="str">
        <f t="shared" si="149"/>
        <v/>
      </c>
      <c r="AD79" s="302" t="str">
        <f>IF('Marks Entry'!R80="","",'Marks Entry'!R80)</f>
        <v/>
      </c>
      <c r="AE79" s="320" t="str">
        <f t="shared" si="150"/>
        <v/>
      </c>
      <c r="AF79" s="317" t="str">
        <f>IF('Marks Entry'!S80="","",'Marks Entry'!S80)</f>
        <v/>
      </c>
      <c r="AG79" s="321" t="str">
        <f t="shared" si="151"/>
        <v/>
      </c>
      <c r="AH79" s="307">
        <f t="shared" si="152"/>
        <v>0</v>
      </c>
      <c r="AI79" s="307">
        <f t="shared" si="131"/>
        <v>0</v>
      </c>
      <c r="AJ79" s="308" t="str">
        <f t="shared" si="153"/>
        <v/>
      </c>
      <c r="AK79" s="307" t="str">
        <f t="shared" si="154"/>
        <v/>
      </c>
      <c r="AL79" s="307" t="str">
        <f t="shared" si="155"/>
        <v/>
      </c>
      <c r="AM79" s="307" t="str">
        <f t="shared" si="156"/>
        <v/>
      </c>
      <c r="AN79" s="302" t="str">
        <f>IF('Marks Entry'!T80="","",'Marks Entry'!T80)</f>
        <v/>
      </c>
      <c r="AO79" s="302" t="str">
        <f>IF('Marks Entry'!U80="","",'Marks Entry'!U80)</f>
        <v/>
      </c>
      <c r="AP79" s="302" t="str">
        <f>IF('Marks Entry'!V80="","",'Marks Entry'!V80)</f>
        <v/>
      </c>
      <c r="AQ79" s="303" t="str">
        <f t="shared" si="157"/>
        <v/>
      </c>
      <c r="AR79" s="320" t="str">
        <f t="shared" si="158"/>
        <v/>
      </c>
      <c r="AS79" s="302" t="str">
        <f>IF('Marks Entry'!W80="","",'Marks Entry'!W80)</f>
        <v/>
      </c>
      <c r="AT79" s="320" t="str">
        <f t="shared" si="159"/>
        <v/>
      </c>
      <c r="AU79" s="317" t="str">
        <f>IF('Marks Entry'!X80="","",'Marks Entry'!X80)</f>
        <v/>
      </c>
      <c r="AV79" s="321" t="str">
        <f t="shared" si="160"/>
        <v/>
      </c>
      <c r="AW79" s="307">
        <f t="shared" si="161"/>
        <v>0</v>
      </c>
      <c r="AX79" s="307">
        <f t="shared" si="132"/>
        <v>0</v>
      </c>
      <c r="AY79" s="308" t="str">
        <f t="shared" si="162"/>
        <v/>
      </c>
      <c r="AZ79" s="307" t="str">
        <f t="shared" si="163"/>
        <v/>
      </c>
      <c r="BA79" s="307" t="str">
        <f t="shared" si="164"/>
        <v/>
      </c>
      <c r="BB79" s="307" t="str">
        <f t="shared" si="165"/>
        <v/>
      </c>
      <c r="BC79" s="302" t="str">
        <f>IF('Marks Entry'!Y80="","",'Marks Entry'!Y80)</f>
        <v/>
      </c>
      <c r="BD79" s="302" t="str">
        <f>IF('Marks Entry'!Z80="","",'Marks Entry'!Z80)</f>
        <v/>
      </c>
      <c r="BE79" s="302" t="str">
        <f>IF('Marks Entry'!AA80="","",'Marks Entry'!AA80)</f>
        <v/>
      </c>
      <c r="BF79" s="303" t="str">
        <f t="shared" si="166"/>
        <v/>
      </c>
      <c r="BG79" s="320" t="str">
        <f t="shared" si="167"/>
        <v/>
      </c>
      <c r="BH79" s="302" t="str">
        <f>IF('Marks Entry'!AB80="","",'Marks Entry'!AB80)</f>
        <v/>
      </c>
      <c r="BI79" s="320" t="str">
        <f t="shared" si="168"/>
        <v/>
      </c>
      <c r="BJ79" s="317" t="str">
        <f>IF('Marks Entry'!AC80="","",'Marks Entry'!AC80)</f>
        <v/>
      </c>
      <c r="BK79" s="321" t="str">
        <f t="shared" si="169"/>
        <v/>
      </c>
      <c r="BL79" s="307">
        <f t="shared" si="170"/>
        <v>0</v>
      </c>
      <c r="BM79" s="307">
        <f t="shared" si="133"/>
        <v>0</v>
      </c>
      <c r="BN79" s="308" t="str">
        <f t="shared" si="171"/>
        <v/>
      </c>
      <c r="BO79" s="307" t="str">
        <f t="shared" si="172"/>
        <v/>
      </c>
      <c r="BP79" s="307" t="str">
        <f t="shared" si="173"/>
        <v/>
      </c>
      <c r="BQ79" s="307" t="str">
        <f t="shared" si="174"/>
        <v/>
      </c>
      <c r="BR79" s="302" t="str">
        <f>IF('Marks Entry'!AD80="","",'Marks Entry'!AD80)</f>
        <v/>
      </c>
      <c r="BS79" s="302" t="str">
        <f>IF('Marks Entry'!AE80="","",'Marks Entry'!AE80)</f>
        <v/>
      </c>
      <c r="BT79" s="302" t="str">
        <f>IF('Marks Entry'!AF80="","",'Marks Entry'!AF80)</f>
        <v/>
      </c>
      <c r="BU79" s="303" t="str">
        <f t="shared" si="175"/>
        <v/>
      </c>
      <c r="BV79" s="320" t="str">
        <f t="shared" si="176"/>
        <v/>
      </c>
      <c r="BW79" s="302" t="str">
        <f>IF('Marks Entry'!AG80="","",'Marks Entry'!AG80)</f>
        <v/>
      </c>
      <c r="BX79" s="320" t="str">
        <f t="shared" si="177"/>
        <v/>
      </c>
      <c r="BY79" s="317" t="str">
        <f>IF('Marks Entry'!AH80="","",'Marks Entry'!AH80)</f>
        <v/>
      </c>
      <c r="BZ79" s="321" t="str">
        <f t="shared" si="178"/>
        <v/>
      </c>
      <c r="CA79" s="307">
        <f t="shared" si="179"/>
        <v>0</v>
      </c>
      <c r="CB79" s="307">
        <f t="shared" si="134"/>
        <v>0</v>
      </c>
      <c r="CC79" s="308" t="str">
        <f t="shared" si="180"/>
        <v/>
      </c>
      <c r="CD79" s="307" t="str">
        <f t="shared" si="181"/>
        <v/>
      </c>
      <c r="CE79" s="307" t="str">
        <f t="shared" si="182"/>
        <v/>
      </c>
      <c r="CF79" s="307" t="str">
        <f t="shared" si="183"/>
        <v/>
      </c>
      <c r="CG79" s="302" t="str">
        <f>IF('Marks Entry'!AI80="","",'Marks Entry'!AI80)</f>
        <v/>
      </c>
      <c r="CH79" s="302" t="str">
        <f>IF('Marks Entry'!AJ80="","",'Marks Entry'!AJ80)</f>
        <v/>
      </c>
      <c r="CI79" s="302" t="str">
        <f>IF('Marks Entry'!AK80="","",'Marks Entry'!AK80)</f>
        <v/>
      </c>
      <c r="CJ79" s="303" t="str">
        <f t="shared" si="184"/>
        <v/>
      </c>
      <c r="CK79" s="320" t="str">
        <f t="shared" si="185"/>
        <v/>
      </c>
      <c r="CL79" s="302" t="str">
        <f>IF('Marks Entry'!AL80="","",'Marks Entry'!AL80)</f>
        <v/>
      </c>
      <c r="CM79" s="320" t="str">
        <f t="shared" si="186"/>
        <v/>
      </c>
      <c r="CN79" s="317" t="str">
        <f>IF('Marks Entry'!AM80="","",'Marks Entry'!AM80)</f>
        <v/>
      </c>
      <c r="CO79" s="321" t="str">
        <f t="shared" si="187"/>
        <v/>
      </c>
      <c r="CP79" s="307">
        <f t="shared" si="188"/>
        <v>0</v>
      </c>
      <c r="CQ79" s="307">
        <f t="shared" si="135"/>
        <v>0</v>
      </c>
      <c r="CR79" s="308" t="str">
        <f t="shared" si="189"/>
        <v/>
      </c>
      <c r="CS79" s="307" t="str">
        <f t="shared" si="190"/>
        <v/>
      </c>
      <c r="CT79" s="307" t="str">
        <f t="shared" si="191"/>
        <v/>
      </c>
      <c r="CU79" s="307" t="str">
        <f t="shared" si="192"/>
        <v/>
      </c>
      <c r="CV79" s="307">
        <f t="shared" si="136"/>
        <v>0</v>
      </c>
      <c r="CW79" s="322" t="str">
        <f t="shared" si="193"/>
        <v/>
      </c>
      <c r="CX79" s="322" t="str">
        <f t="shared" si="194"/>
        <v/>
      </c>
      <c r="CY79" s="322" t="str">
        <f t="shared" si="195"/>
        <v/>
      </c>
      <c r="CZ79" s="322" t="str">
        <f t="shared" si="196"/>
        <v/>
      </c>
      <c r="DA79" s="322" t="str">
        <f t="shared" si="197"/>
        <v/>
      </c>
      <c r="DB79" s="322" t="str">
        <f t="shared" si="198"/>
        <v/>
      </c>
      <c r="DC79" s="310">
        <f t="shared" si="227"/>
        <v>0</v>
      </c>
      <c r="DD79" s="310">
        <f t="shared" si="228"/>
        <v>0</v>
      </c>
      <c r="DE79" s="310">
        <f t="shared" si="229"/>
        <v>0</v>
      </c>
      <c r="DF79" s="310">
        <f t="shared" si="230"/>
        <v>0</v>
      </c>
      <c r="DG79" s="310">
        <f t="shared" si="231"/>
        <v>0</v>
      </c>
      <c r="DH79" s="323" t="str">
        <f t="shared" si="199"/>
        <v/>
      </c>
      <c r="DI79" s="20" t="str">
        <f>IF('Marks Entry'!AN80="","",'Marks Entry'!AN80)</f>
        <v/>
      </c>
      <c r="DJ79" s="20" t="str">
        <f>IF('Marks Entry'!AO80="","",'Marks Entry'!AO80)</f>
        <v/>
      </c>
      <c r="DK79" s="20" t="str">
        <f>IF('Marks Entry'!AP80="","",'Marks Entry'!AP80)</f>
        <v/>
      </c>
      <c r="DL79" s="20" t="str">
        <f>IF('Marks Entry'!AQ80="","",'Marks Entry'!AQ80)</f>
        <v/>
      </c>
      <c r="DM79" s="302" t="str">
        <f t="shared" si="200"/>
        <v/>
      </c>
      <c r="DN79" s="302" t="str">
        <f t="shared" si="201"/>
        <v/>
      </c>
      <c r="DO79" s="324" t="str">
        <f t="shared" si="202"/>
        <v/>
      </c>
      <c r="DP79" s="302" t="str">
        <f t="shared" si="203"/>
        <v/>
      </c>
      <c r="DQ79" s="325" t="str">
        <f t="shared" si="204"/>
        <v/>
      </c>
      <c r="DR79" s="324" t="str">
        <f t="shared" si="205"/>
        <v/>
      </c>
      <c r="DS79" s="302" t="str">
        <f t="shared" si="206"/>
        <v/>
      </c>
      <c r="DT79" s="325" t="str">
        <f t="shared" si="207"/>
        <v/>
      </c>
      <c r="DU79" s="324" t="str">
        <f t="shared" si="208"/>
        <v/>
      </c>
      <c r="DV79" s="302" t="str">
        <f t="shared" si="209"/>
        <v/>
      </c>
      <c r="DW79" s="325" t="str">
        <f t="shared" si="210"/>
        <v/>
      </c>
      <c r="DX79" s="324" t="str">
        <f t="shared" si="211"/>
        <v/>
      </c>
      <c r="DY79" s="302" t="str">
        <f t="shared" si="212"/>
        <v/>
      </c>
      <c r="DZ79" s="325" t="str">
        <f t="shared" si="213"/>
        <v/>
      </c>
      <c r="EA79" s="324" t="str">
        <f t="shared" si="214"/>
        <v/>
      </c>
      <c r="EB79" s="302" t="str">
        <f t="shared" si="215"/>
        <v/>
      </c>
      <c r="EC79" s="325" t="str">
        <f t="shared" si="216"/>
        <v/>
      </c>
      <c r="ED79" s="324" t="str">
        <f t="shared" si="137"/>
        <v/>
      </c>
      <c r="EE79" s="313" t="str">
        <f t="shared" si="217"/>
        <v xml:space="preserve">      </v>
      </c>
      <c r="EF79" s="313" t="str">
        <f t="shared" si="218"/>
        <v xml:space="preserve">      </v>
      </c>
      <c r="EG79" s="313" t="str">
        <f t="shared" si="219"/>
        <v xml:space="preserve">      </v>
      </c>
      <c r="EH79" s="313" t="str">
        <f t="shared" si="220"/>
        <v xml:space="preserve">      </v>
      </c>
      <c r="EI79" s="313" t="str">
        <f t="shared" si="221"/>
        <v/>
      </c>
      <c r="EJ79" s="326" t="str">
        <f t="shared" si="222"/>
        <v/>
      </c>
      <c r="EK79" s="327" t="str">
        <f t="shared" si="223"/>
        <v/>
      </c>
      <c r="EL79" s="328" t="str">
        <f t="shared" si="224"/>
        <v/>
      </c>
      <c r="EM79" s="329" t="str">
        <f t="shared" si="225"/>
        <v/>
      </c>
      <c r="EN79" s="330" t="str">
        <f t="shared" si="138"/>
        <v/>
      </c>
      <c r="EO79" s="20" t="str">
        <f t="shared" si="226"/>
        <v/>
      </c>
    </row>
    <row r="80" spans="1:145" s="132" customFormat="1" ht="15.65" customHeight="1">
      <c r="A80" s="315">
        <v>75</v>
      </c>
      <c r="B80" s="316">
        <f>IF('Marks Entry'!B81="","",'Marks Entry'!B81)</f>
        <v>975</v>
      </c>
      <c r="C80" s="317" t="str">
        <f>IF('Marks Entry'!C81="","",'Marks Entry'!C81)</f>
        <v/>
      </c>
      <c r="D80" s="318" t="str">
        <f>IF('Marks Entry'!D81="","",'Marks Entry'!D81)</f>
        <v/>
      </c>
      <c r="E80" s="319" t="str">
        <f>IF('Marks Entry'!E81="","",'Marks Entry'!E81)</f>
        <v/>
      </c>
      <c r="F80" s="319" t="str">
        <f>IF('Marks Entry'!F81="","",'Marks Entry'!F81)</f>
        <v/>
      </c>
      <c r="G80" s="319" t="str">
        <f>IF('Marks Entry'!G81="","",'Marks Entry'!G81)</f>
        <v/>
      </c>
      <c r="H80" s="302" t="str">
        <f>IF('Marks Entry'!H81="","",'Marks Entry'!H81)</f>
        <v/>
      </c>
      <c r="I80" s="302" t="str">
        <f>IF('Marks Entry'!I81="","",'Marks Entry'!I81)</f>
        <v/>
      </c>
      <c r="J80" s="302" t="str">
        <f>IF('Marks Entry'!J81="","",'Marks Entry'!J81)</f>
        <v/>
      </c>
      <c r="K80" s="302" t="str">
        <f>IF('Marks Entry'!K81="","",'Marks Entry'!K81)</f>
        <v/>
      </c>
      <c r="L80" s="302" t="str">
        <f>IF('Marks Entry'!L81="","",'Marks Entry'!L81)</f>
        <v/>
      </c>
      <c r="M80" s="303" t="str">
        <f t="shared" si="139"/>
        <v/>
      </c>
      <c r="N80" s="320" t="str">
        <f t="shared" si="140"/>
        <v/>
      </c>
      <c r="O80" s="302" t="str">
        <f>IF('Marks Entry'!M81="","",'Marks Entry'!M81)</f>
        <v/>
      </c>
      <c r="P80" s="320" t="str">
        <f t="shared" si="141"/>
        <v/>
      </c>
      <c r="Q80" s="317" t="str">
        <f>IF('Marks Entry'!N81="","",'Marks Entry'!N81)</f>
        <v/>
      </c>
      <c r="R80" s="321" t="str">
        <f t="shared" si="142"/>
        <v/>
      </c>
      <c r="S80" s="307">
        <f t="shared" si="143"/>
        <v>0</v>
      </c>
      <c r="T80" s="307">
        <f t="shared" si="130"/>
        <v>0</v>
      </c>
      <c r="U80" s="308" t="str">
        <f t="shared" si="144"/>
        <v/>
      </c>
      <c r="V80" s="307" t="str">
        <f t="shared" si="145"/>
        <v/>
      </c>
      <c r="W80" s="307" t="str">
        <f t="shared" si="146"/>
        <v/>
      </c>
      <c r="X80" s="307" t="str">
        <f t="shared" si="147"/>
        <v/>
      </c>
      <c r="Y80" s="302" t="str">
        <f>IF('Marks Entry'!O81="","",'Marks Entry'!O81)</f>
        <v/>
      </c>
      <c r="Z80" s="302" t="str">
        <f>IF('Marks Entry'!P81="","",'Marks Entry'!P81)</f>
        <v/>
      </c>
      <c r="AA80" s="302" t="str">
        <f>IF('Marks Entry'!Q81="","",'Marks Entry'!Q81)</f>
        <v/>
      </c>
      <c r="AB80" s="303" t="str">
        <f t="shared" si="148"/>
        <v/>
      </c>
      <c r="AC80" s="320" t="str">
        <f t="shared" si="149"/>
        <v/>
      </c>
      <c r="AD80" s="302" t="str">
        <f>IF('Marks Entry'!R81="","",'Marks Entry'!R81)</f>
        <v/>
      </c>
      <c r="AE80" s="320" t="str">
        <f t="shared" si="150"/>
        <v/>
      </c>
      <c r="AF80" s="317" t="str">
        <f>IF('Marks Entry'!S81="","",'Marks Entry'!S81)</f>
        <v/>
      </c>
      <c r="AG80" s="321" t="str">
        <f t="shared" si="151"/>
        <v/>
      </c>
      <c r="AH80" s="307">
        <f t="shared" si="152"/>
        <v>0</v>
      </c>
      <c r="AI80" s="307">
        <f t="shared" si="131"/>
        <v>0</v>
      </c>
      <c r="AJ80" s="308" t="str">
        <f t="shared" si="153"/>
        <v/>
      </c>
      <c r="AK80" s="307" t="str">
        <f t="shared" si="154"/>
        <v/>
      </c>
      <c r="AL80" s="307" t="str">
        <f t="shared" si="155"/>
        <v/>
      </c>
      <c r="AM80" s="307" t="str">
        <f t="shared" si="156"/>
        <v/>
      </c>
      <c r="AN80" s="302" t="str">
        <f>IF('Marks Entry'!T81="","",'Marks Entry'!T81)</f>
        <v/>
      </c>
      <c r="AO80" s="302" t="str">
        <f>IF('Marks Entry'!U81="","",'Marks Entry'!U81)</f>
        <v/>
      </c>
      <c r="AP80" s="302" t="str">
        <f>IF('Marks Entry'!V81="","",'Marks Entry'!V81)</f>
        <v/>
      </c>
      <c r="AQ80" s="303" t="str">
        <f t="shared" si="157"/>
        <v/>
      </c>
      <c r="AR80" s="320" t="str">
        <f t="shared" si="158"/>
        <v/>
      </c>
      <c r="AS80" s="302" t="str">
        <f>IF('Marks Entry'!W81="","",'Marks Entry'!W81)</f>
        <v/>
      </c>
      <c r="AT80" s="320" t="str">
        <f t="shared" si="159"/>
        <v/>
      </c>
      <c r="AU80" s="317" t="str">
        <f>IF('Marks Entry'!X81="","",'Marks Entry'!X81)</f>
        <v/>
      </c>
      <c r="AV80" s="321" t="str">
        <f t="shared" si="160"/>
        <v/>
      </c>
      <c r="AW80" s="307">
        <f t="shared" si="161"/>
        <v>0</v>
      </c>
      <c r="AX80" s="307">
        <f t="shared" si="132"/>
        <v>0</v>
      </c>
      <c r="AY80" s="308" t="str">
        <f t="shared" si="162"/>
        <v/>
      </c>
      <c r="AZ80" s="307" t="str">
        <f t="shared" si="163"/>
        <v/>
      </c>
      <c r="BA80" s="307" t="str">
        <f t="shared" si="164"/>
        <v/>
      </c>
      <c r="BB80" s="307" t="str">
        <f t="shared" si="165"/>
        <v/>
      </c>
      <c r="BC80" s="302" t="str">
        <f>IF('Marks Entry'!Y81="","",'Marks Entry'!Y81)</f>
        <v/>
      </c>
      <c r="BD80" s="302" t="str">
        <f>IF('Marks Entry'!Z81="","",'Marks Entry'!Z81)</f>
        <v/>
      </c>
      <c r="BE80" s="302" t="str">
        <f>IF('Marks Entry'!AA81="","",'Marks Entry'!AA81)</f>
        <v/>
      </c>
      <c r="BF80" s="303" t="str">
        <f t="shared" si="166"/>
        <v/>
      </c>
      <c r="BG80" s="320" t="str">
        <f t="shared" si="167"/>
        <v/>
      </c>
      <c r="BH80" s="302" t="str">
        <f>IF('Marks Entry'!AB81="","",'Marks Entry'!AB81)</f>
        <v/>
      </c>
      <c r="BI80" s="320" t="str">
        <f t="shared" si="168"/>
        <v/>
      </c>
      <c r="BJ80" s="317" t="str">
        <f>IF('Marks Entry'!AC81="","",'Marks Entry'!AC81)</f>
        <v/>
      </c>
      <c r="BK80" s="321" t="str">
        <f t="shared" si="169"/>
        <v/>
      </c>
      <c r="BL80" s="307">
        <f t="shared" si="170"/>
        <v>0</v>
      </c>
      <c r="BM80" s="307">
        <f t="shared" si="133"/>
        <v>0</v>
      </c>
      <c r="BN80" s="308" t="str">
        <f t="shared" si="171"/>
        <v/>
      </c>
      <c r="BO80" s="307" t="str">
        <f t="shared" si="172"/>
        <v/>
      </c>
      <c r="BP80" s="307" t="str">
        <f t="shared" si="173"/>
        <v/>
      </c>
      <c r="BQ80" s="307" t="str">
        <f t="shared" si="174"/>
        <v/>
      </c>
      <c r="BR80" s="302" t="str">
        <f>IF('Marks Entry'!AD81="","",'Marks Entry'!AD81)</f>
        <v/>
      </c>
      <c r="BS80" s="302" t="str">
        <f>IF('Marks Entry'!AE81="","",'Marks Entry'!AE81)</f>
        <v/>
      </c>
      <c r="BT80" s="302" t="str">
        <f>IF('Marks Entry'!AF81="","",'Marks Entry'!AF81)</f>
        <v/>
      </c>
      <c r="BU80" s="303" t="str">
        <f t="shared" si="175"/>
        <v/>
      </c>
      <c r="BV80" s="320" t="str">
        <f t="shared" si="176"/>
        <v/>
      </c>
      <c r="BW80" s="302" t="str">
        <f>IF('Marks Entry'!AG81="","",'Marks Entry'!AG81)</f>
        <v/>
      </c>
      <c r="BX80" s="320" t="str">
        <f t="shared" si="177"/>
        <v/>
      </c>
      <c r="BY80" s="317" t="str">
        <f>IF('Marks Entry'!AH81="","",'Marks Entry'!AH81)</f>
        <v/>
      </c>
      <c r="BZ80" s="321" t="str">
        <f t="shared" si="178"/>
        <v/>
      </c>
      <c r="CA80" s="307">
        <f t="shared" si="179"/>
        <v>0</v>
      </c>
      <c r="CB80" s="307">
        <f t="shared" si="134"/>
        <v>0</v>
      </c>
      <c r="CC80" s="308" t="str">
        <f t="shared" si="180"/>
        <v/>
      </c>
      <c r="CD80" s="307" t="str">
        <f t="shared" si="181"/>
        <v/>
      </c>
      <c r="CE80" s="307" t="str">
        <f t="shared" si="182"/>
        <v/>
      </c>
      <c r="CF80" s="307" t="str">
        <f t="shared" si="183"/>
        <v/>
      </c>
      <c r="CG80" s="302" t="str">
        <f>IF('Marks Entry'!AI81="","",'Marks Entry'!AI81)</f>
        <v/>
      </c>
      <c r="CH80" s="302" t="str">
        <f>IF('Marks Entry'!AJ81="","",'Marks Entry'!AJ81)</f>
        <v/>
      </c>
      <c r="CI80" s="302" t="str">
        <f>IF('Marks Entry'!AK81="","",'Marks Entry'!AK81)</f>
        <v/>
      </c>
      <c r="CJ80" s="303" t="str">
        <f t="shared" si="184"/>
        <v/>
      </c>
      <c r="CK80" s="320" t="str">
        <f t="shared" si="185"/>
        <v/>
      </c>
      <c r="CL80" s="302" t="str">
        <f>IF('Marks Entry'!AL81="","",'Marks Entry'!AL81)</f>
        <v/>
      </c>
      <c r="CM80" s="320" t="str">
        <f t="shared" si="186"/>
        <v/>
      </c>
      <c r="CN80" s="317" t="str">
        <f>IF('Marks Entry'!AM81="","",'Marks Entry'!AM81)</f>
        <v/>
      </c>
      <c r="CO80" s="321" t="str">
        <f t="shared" si="187"/>
        <v/>
      </c>
      <c r="CP80" s="307">
        <f t="shared" si="188"/>
        <v>0</v>
      </c>
      <c r="CQ80" s="307">
        <f t="shared" si="135"/>
        <v>0</v>
      </c>
      <c r="CR80" s="308" t="str">
        <f t="shared" si="189"/>
        <v/>
      </c>
      <c r="CS80" s="307" t="str">
        <f t="shared" si="190"/>
        <v/>
      </c>
      <c r="CT80" s="307" t="str">
        <f t="shared" si="191"/>
        <v/>
      </c>
      <c r="CU80" s="307" t="str">
        <f t="shared" si="192"/>
        <v/>
      </c>
      <c r="CV80" s="307">
        <f t="shared" si="136"/>
        <v>0</v>
      </c>
      <c r="CW80" s="322" t="str">
        <f t="shared" si="193"/>
        <v/>
      </c>
      <c r="CX80" s="322" t="str">
        <f t="shared" si="194"/>
        <v/>
      </c>
      <c r="CY80" s="322" t="str">
        <f t="shared" si="195"/>
        <v/>
      </c>
      <c r="CZ80" s="322" t="str">
        <f t="shared" si="196"/>
        <v/>
      </c>
      <c r="DA80" s="322" t="str">
        <f t="shared" si="197"/>
        <v/>
      </c>
      <c r="DB80" s="322" t="str">
        <f t="shared" si="198"/>
        <v/>
      </c>
      <c r="DC80" s="310">
        <f t="shared" si="227"/>
        <v>0</v>
      </c>
      <c r="DD80" s="310">
        <f t="shared" si="228"/>
        <v>0</v>
      </c>
      <c r="DE80" s="310">
        <f t="shared" si="229"/>
        <v>0</v>
      </c>
      <c r="DF80" s="310">
        <f t="shared" si="230"/>
        <v>0</v>
      </c>
      <c r="DG80" s="310">
        <f t="shared" si="231"/>
        <v>0</v>
      </c>
      <c r="DH80" s="323" t="str">
        <f t="shared" si="199"/>
        <v/>
      </c>
      <c r="DI80" s="20" t="str">
        <f>IF('Marks Entry'!AN81="","",'Marks Entry'!AN81)</f>
        <v/>
      </c>
      <c r="DJ80" s="20" t="str">
        <f>IF('Marks Entry'!AO81="","",'Marks Entry'!AO81)</f>
        <v/>
      </c>
      <c r="DK80" s="20" t="str">
        <f>IF('Marks Entry'!AP81="","",'Marks Entry'!AP81)</f>
        <v/>
      </c>
      <c r="DL80" s="20" t="str">
        <f>IF('Marks Entry'!AQ81="","",'Marks Entry'!AQ81)</f>
        <v/>
      </c>
      <c r="DM80" s="302" t="str">
        <f t="shared" si="200"/>
        <v/>
      </c>
      <c r="DN80" s="302" t="str">
        <f t="shared" si="201"/>
        <v/>
      </c>
      <c r="DO80" s="324" t="str">
        <f t="shared" si="202"/>
        <v/>
      </c>
      <c r="DP80" s="302" t="str">
        <f t="shared" si="203"/>
        <v/>
      </c>
      <c r="DQ80" s="325" t="str">
        <f t="shared" si="204"/>
        <v/>
      </c>
      <c r="DR80" s="324" t="str">
        <f t="shared" si="205"/>
        <v/>
      </c>
      <c r="DS80" s="302" t="str">
        <f t="shared" si="206"/>
        <v/>
      </c>
      <c r="DT80" s="325" t="str">
        <f t="shared" si="207"/>
        <v/>
      </c>
      <c r="DU80" s="324" t="str">
        <f t="shared" si="208"/>
        <v/>
      </c>
      <c r="DV80" s="302" t="str">
        <f t="shared" si="209"/>
        <v/>
      </c>
      <c r="DW80" s="325" t="str">
        <f t="shared" si="210"/>
        <v/>
      </c>
      <c r="DX80" s="324" t="str">
        <f t="shared" si="211"/>
        <v/>
      </c>
      <c r="DY80" s="302" t="str">
        <f t="shared" si="212"/>
        <v/>
      </c>
      <c r="DZ80" s="325" t="str">
        <f t="shared" si="213"/>
        <v/>
      </c>
      <c r="EA80" s="324" t="str">
        <f t="shared" si="214"/>
        <v/>
      </c>
      <c r="EB80" s="302" t="str">
        <f t="shared" si="215"/>
        <v/>
      </c>
      <c r="EC80" s="325" t="str">
        <f t="shared" si="216"/>
        <v/>
      </c>
      <c r="ED80" s="324" t="str">
        <f t="shared" si="137"/>
        <v/>
      </c>
      <c r="EE80" s="313" t="str">
        <f t="shared" si="217"/>
        <v xml:space="preserve">      </v>
      </c>
      <c r="EF80" s="313" t="str">
        <f t="shared" si="218"/>
        <v xml:space="preserve">      </v>
      </c>
      <c r="EG80" s="313" t="str">
        <f t="shared" si="219"/>
        <v xml:space="preserve">      </v>
      </c>
      <c r="EH80" s="313" t="str">
        <f t="shared" si="220"/>
        <v xml:space="preserve">      </v>
      </c>
      <c r="EI80" s="313" t="str">
        <f t="shared" si="221"/>
        <v/>
      </c>
      <c r="EJ80" s="326" t="str">
        <f t="shared" si="222"/>
        <v/>
      </c>
      <c r="EK80" s="327" t="str">
        <f t="shared" si="223"/>
        <v/>
      </c>
      <c r="EL80" s="328" t="str">
        <f t="shared" si="224"/>
        <v/>
      </c>
      <c r="EM80" s="329" t="str">
        <f t="shared" si="225"/>
        <v/>
      </c>
      <c r="EN80" s="330" t="str">
        <f t="shared" si="138"/>
        <v/>
      </c>
      <c r="EO80" s="20" t="str">
        <f t="shared" si="226"/>
        <v/>
      </c>
    </row>
    <row r="81" spans="1:145" s="132" customFormat="1" ht="15.65" customHeight="1">
      <c r="A81" s="315">
        <v>76</v>
      </c>
      <c r="B81" s="316">
        <f>IF('Marks Entry'!B82="","",'Marks Entry'!B82)</f>
        <v>976</v>
      </c>
      <c r="C81" s="317" t="str">
        <f>IF('Marks Entry'!C82="","",'Marks Entry'!C82)</f>
        <v/>
      </c>
      <c r="D81" s="318" t="str">
        <f>IF('Marks Entry'!D82="","",'Marks Entry'!D82)</f>
        <v/>
      </c>
      <c r="E81" s="319" t="str">
        <f>IF('Marks Entry'!E82="","",'Marks Entry'!E82)</f>
        <v/>
      </c>
      <c r="F81" s="319" t="str">
        <f>IF('Marks Entry'!F82="","",'Marks Entry'!F82)</f>
        <v/>
      </c>
      <c r="G81" s="319" t="str">
        <f>IF('Marks Entry'!G82="","",'Marks Entry'!G82)</f>
        <v/>
      </c>
      <c r="H81" s="302" t="str">
        <f>IF('Marks Entry'!H82="","",'Marks Entry'!H82)</f>
        <v/>
      </c>
      <c r="I81" s="302" t="str">
        <f>IF('Marks Entry'!I82="","",'Marks Entry'!I82)</f>
        <v/>
      </c>
      <c r="J81" s="302" t="str">
        <f>IF('Marks Entry'!J82="","",'Marks Entry'!J82)</f>
        <v/>
      </c>
      <c r="K81" s="302" t="str">
        <f>IF('Marks Entry'!K82="","",'Marks Entry'!K82)</f>
        <v/>
      </c>
      <c r="L81" s="302" t="str">
        <f>IF('Marks Entry'!L82="","",'Marks Entry'!L82)</f>
        <v/>
      </c>
      <c r="M81" s="303" t="str">
        <f t="shared" si="139"/>
        <v/>
      </c>
      <c r="N81" s="320" t="str">
        <f t="shared" si="140"/>
        <v/>
      </c>
      <c r="O81" s="302" t="str">
        <f>IF('Marks Entry'!M82="","",'Marks Entry'!M82)</f>
        <v/>
      </c>
      <c r="P81" s="320" t="str">
        <f t="shared" si="141"/>
        <v/>
      </c>
      <c r="Q81" s="317" t="str">
        <f>IF('Marks Entry'!N82="","",'Marks Entry'!N82)</f>
        <v/>
      </c>
      <c r="R81" s="321" t="str">
        <f t="shared" si="142"/>
        <v/>
      </c>
      <c r="S81" s="307">
        <f t="shared" si="143"/>
        <v>0</v>
      </c>
      <c r="T81" s="307">
        <f t="shared" si="130"/>
        <v>0</v>
      </c>
      <c r="U81" s="308" t="str">
        <f t="shared" si="144"/>
        <v/>
      </c>
      <c r="V81" s="307" t="str">
        <f t="shared" si="145"/>
        <v/>
      </c>
      <c r="W81" s="307" t="str">
        <f t="shared" si="146"/>
        <v/>
      </c>
      <c r="X81" s="307" t="str">
        <f t="shared" si="147"/>
        <v/>
      </c>
      <c r="Y81" s="302" t="str">
        <f>IF('Marks Entry'!O82="","",'Marks Entry'!O82)</f>
        <v/>
      </c>
      <c r="Z81" s="302" t="str">
        <f>IF('Marks Entry'!P82="","",'Marks Entry'!P82)</f>
        <v/>
      </c>
      <c r="AA81" s="302" t="str">
        <f>IF('Marks Entry'!Q82="","",'Marks Entry'!Q82)</f>
        <v/>
      </c>
      <c r="AB81" s="303" t="str">
        <f t="shared" si="148"/>
        <v/>
      </c>
      <c r="AC81" s="320" t="str">
        <f t="shared" si="149"/>
        <v/>
      </c>
      <c r="AD81" s="302" t="str">
        <f>IF('Marks Entry'!R82="","",'Marks Entry'!R82)</f>
        <v/>
      </c>
      <c r="AE81" s="320" t="str">
        <f t="shared" si="150"/>
        <v/>
      </c>
      <c r="AF81" s="317" t="str">
        <f>IF('Marks Entry'!S82="","",'Marks Entry'!S82)</f>
        <v/>
      </c>
      <c r="AG81" s="321" t="str">
        <f t="shared" si="151"/>
        <v/>
      </c>
      <c r="AH81" s="307">
        <f t="shared" si="152"/>
        <v>0</v>
      </c>
      <c r="AI81" s="307">
        <f t="shared" si="131"/>
        <v>0</v>
      </c>
      <c r="AJ81" s="308" t="str">
        <f t="shared" si="153"/>
        <v/>
      </c>
      <c r="AK81" s="307" t="str">
        <f t="shared" si="154"/>
        <v/>
      </c>
      <c r="AL81" s="307" t="str">
        <f t="shared" si="155"/>
        <v/>
      </c>
      <c r="AM81" s="307" t="str">
        <f t="shared" si="156"/>
        <v/>
      </c>
      <c r="AN81" s="302" t="str">
        <f>IF('Marks Entry'!T82="","",'Marks Entry'!T82)</f>
        <v/>
      </c>
      <c r="AO81" s="302" t="str">
        <f>IF('Marks Entry'!U82="","",'Marks Entry'!U82)</f>
        <v/>
      </c>
      <c r="AP81" s="302" t="str">
        <f>IF('Marks Entry'!V82="","",'Marks Entry'!V82)</f>
        <v/>
      </c>
      <c r="AQ81" s="303" t="str">
        <f t="shared" si="157"/>
        <v/>
      </c>
      <c r="AR81" s="320" t="str">
        <f t="shared" si="158"/>
        <v/>
      </c>
      <c r="AS81" s="302" t="str">
        <f>IF('Marks Entry'!W82="","",'Marks Entry'!W82)</f>
        <v/>
      </c>
      <c r="AT81" s="320" t="str">
        <f t="shared" si="159"/>
        <v/>
      </c>
      <c r="AU81" s="317" t="str">
        <f>IF('Marks Entry'!X82="","",'Marks Entry'!X82)</f>
        <v/>
      </c>
      <c r="AV81" s="321" t="str">
        <f t="shared" si="160"/>
        <v/>
      </c>
      <c r="AW81" s="307">
        <f t="shared" si="161"/>
        <v>0</v>
      </c>
      <c r="AX81" s="307">
        <f t="shared" si="132"/>
        <v>0</v>
      </c>
      <c r="AY81" s="308" t="str">
        <f t="shared" si="162"/>
        <v/>
      </c>
      <c r="AZ81" s="307" t="str">
        <f t="shared" si="163"/>
        <v/>
      </c>
      <c r="BA81" s="307" t="str">
        <f t="shared" si="164"/>
        <v/>
      </c>
      <c r="BB81" s="307" t="str">
        <f t="shared" si="165"/>
        <v/>
      </c>
      <c r="BC81" s="302" t="str">
        <f>IF('Marks Entry'!Y82="","",'Marks Entry'!Y82)</f>
        <v/>
      </c>
      <c r="BD81" s="302" t="str">
        <f>IF('Marks Entry'!Z82="","",'Marks Entry'!Z82)</f>
        <v/>
      </c>
      <c r="BE81" s="302" t="str">
        <f>IF('Marks Entry'!AA82="","",'Marks Entry'!AA82)</f>
        <v/>
      </c>
      <c r="BF81" s="303" t="str">
        <f t="shared" si="166"/>
        <v/>
      </c>
      <c r="BG81" s="320" t="str">
        <f t="shared" si="167"/>
        <v/>
      </c>
      <c r="BH81" s="302" t="str">
        <f>IF('Marks Entry'!AB82="","",'Marks Entry'!AB82)</f>
        <v/>
      </c>
      <c r="BI81" s="320" t="str">
        <f t="shared" si="168"/>
        <v/>
      </c>
      <c r="BJ81" s="317" t="str">
        <f>IF('Marks Entry'!AC82="","",'Marks Entry'!AC82)</f>
        <v/>
      </c>
      <c r="BK81" s="321" t="str">
        <f t="shared" si="169"/>
        <v/>
      </c>
      <c r="BL81" s="307">
        <f t="shared" si="170"/>
        <v>0</v>
      </c>
      <c r="BM81" s="307">
        <f t="shared" si="133"/>
        <v>0</v>
      </c>
      <c r="BN81" s="308" t="str">
        <f t="shared" si="171"/>
        <v/>
      </c>
      <c r="BO81" s="307" t="str">
        <f t="shared" si="172"/>
        <v/>
      </c>
      <c r="BP81" s="307" t="str">
        <f t="shared" si="173"/>
        <v/>
      </c>
      <c r="BQ81" s="307" t="str">
        <f t="shared" si="174"/>
        <v/>
      </c>
      <c r="BR81" s="302" t="str">
        <f>IF('Marks Entry'!AD82="","",'Marks Entry'!AD82)</f>
        <v/>
      </c>
      <c r="BS81" s="302" t="str">
        <f>IF('Marks Entry'!AE82="","",'Marks Entry'!AE82)</f>
        <v/>
      </c>
      <c r="BT81" s="302" t="str">
        <f>IF('Marks Entry'!AF82="","",'Marks Entry'!AF82)</f>
        <v/>
      </c>
      <c r="BU81" s="303" t="str">
        <f t="shared" si="175"/>
        <v/>
      </c>
      <c r="BV81" s="320" t="str">
        <f t="shared" si="176"/>
        <v/>
      </c>
      <c r="BW81" s="302" t="str">
        <f>IF('Marks Entry'!AG82="","",'Marks Entry'!AG82)</f>
        <v/>
      </c>
      <c r="BX81" s="320" t="str">
        <f t="shared" si="177"/>
        <v/>
      </c>
      <c r="BY81" s="317" t="str">
        <f>IF('Marks Entry'!AH82="","",'Marks Entry'!AH82)</f>
        <v/>
      </c>
      <c r="BZ81" s="321" t="str">
        <f t="shared" si="178"/>
        <v/>
      </c>
      <c r="CA81" s="307">
        <f t="shared" si="179"/>
        <v>0</v>
      </c>
      <c r="CB81" s="307">
        <f t="shared" si="134"/>
        <v>0</v>
      </c>
      <c r="CC81" s="308" t="str">
        <f t="shared" si="180"/>
        <v/>
      </c>
      <c r="CD81" s="307" t="str">
        <f t="shared" si="181"/>
        <v/>
      </c>
      <c r="CE81" s="307" t="str">
        <f t="shared" si="182"/>
        <v/>
      </c>
      <c r="CF81" s="307" t="str">
        <f t="shared" si="183"/>
        <v/>
      </c>
      <c r="CG81" s="302" t="str">
        <f>IF('Marks Entry'!AI82="","",'Marks Entry'!AI82)</f>
        <v/>
      </c>
      <c r="CH81" s="302" t="str">
        <f>IF('Marks Entry'!AJ82="","",'Marks Entry'!AJ82)</f>
        <v/>
      </c>
      <c r="CI81" s="302" t="str">
        <f>IF('Marks Entry'!AK82="","",'Marks Entry'!AK82)</f>
        <v/>
      </c>
      <c r="CJ81" s="303" t="str">
        <f t="shared" si="184"/>
        <v/>
      </c>
      <c r="CK81" s="320" t="str">
        <f t="shared" si="185"/>
        <v/>
      </c>
      <c r="CL81" s="302" t="str">
        <f>IF('Marks Entry'!AL82="","",'Marks Entry'!AL82)</f>
        <v/>
      </c>
      <c r="CM81" s="320" t="str">
        <f t="shared" si="186"/>
        <v/>
      </c>
      <c r="CN81" s="317" t="str">
        <f>IF('Marks Entry'!AM82="","",'Marks Entry'!AM82)</f>
        <v/>
      </c>
      <c r="CO81" s="321" t="str">
        <f t="shared" si="187"/>
        <v/>
      </c>
      <c r="CP81" s="307">
        <f t="shared" si="188"/>
        <v>0</v>
      </c>
      <c r="CQ81" s="307">
        <f t="shared" si="135"/>
        <v>0</v>
      </c>
      <c r="CR81" s="308" t="str">
        <f t="shared" si="189"/>
        <v/>
      </c>
      <c r="CS81" s="307" t="str">
        <f t="shared" si="190"/>
        <v/>
      </c>
      <c r="CT81" s="307" t="str">
        <f t="shared" si="191"/>
        <v/>
      </c>
      <c r="CU81" s="307" t="str">
        <f t="shared" si="192"/>
        <v/>
      </c>
      <c r="CV81" s="307">
        <f t="shared" si="136"/>
        <v>0</v>
      </c>
      <c r="CW81" s="322" t="str">
        <f t="shared" si="193"/>
        <v/>
      </c>
      <c r="CX81" s="322" t="str">
        <f t="shared" si="194"/>
        <v/>
      </c>
      <c r="CY81" s="322" t="str">
        <f t="shared" si="195"/>
        <v/>
      </c>
      <c r="CZ81" s="322" t="str">
        <f t="shared" si="196"/>
        <v/>
      </c>
      <c r="DA81" s="322" t="str">
        <f t="shared" si="197"/>
        <v/>
      </c>
      <c r="DB81" s="322" t="str">
        <f t="shared" si="198"/>
        <v/>
      </c>
      <c r="DC81" s="310">
        <f t="shared" si="227"/>
        <v>0</v>
      </c>
      <c r="DD81" s="310">
        <f t="shared" si="228"/>
        <v>0</v>
      </c>
      <c r="DE81" s="310">
        <f t="shared" si="229"/>
        <v>0</v>
      </c>
      <c r="DF81" s="310">
        <f t="shared" si="230"/>
        <v>0</v>
      </c>
      <c r="DG81" s="310">
        <f t="shared" si="231"/>
        <v>0</v>
      </c>
      <c r="DH81" s="323" t="str">
        <f t="shared" si="199"/>
        <v/>
      </c>
      <c r="DI81" s="20" t="str">
        <f>IF('Marks Entry'!AN82="","",'Marks Entry'!AN82)</f>
        <v/>
      </c>
      <c r="DJ81" s="20" t="str">
        <f>IF('Marks Entry'!AO82="","",'Marks Entry'!AO82)</f>
        <v/>
      </c>
      <c r="DK81" s="20" t="str">
        <f>IF('Marks Entry'!AP82="","",'Marks Entry'!AP82)</f>
        <v/>
      </c>
      <c r="DL81" s="20" t="str">
        <f>IF('Marks Entry'!AQ82="","",'Marks Entry'!AQ82)</f>
        <v/>
      </c>
      <c r="DM81" s="302" t="str">
        <f t="shared" si="200"/>
        <v/>
      </c>
      <c r="DN81" s="302" t="str">
        <f t="shared" si="201"/>
        <v/>
      </c>
      <c r="DO81" s="324" t="str">
        <f t="shared" si="202"/>
        <v/>
      </c>
      <c r="DP81" s="302" t="str">
        <f t="shared" si="203"/>
        <v/>
      </c>
      <c r="DQ81" s="325" t="str">
        <f t="shared" si="204"/>
        <v/>
      </c>
      <c r="DR81" s="324" t="str">
        <f t="shared" si="205"/>
        <v/>
      </c>
      <c r="DS81" s="302" t="str">
        <f t="shared" si="206"/>
        <v/>
      </c>
      <c r="DT81" s="325" t="str">
        <f t="shared" si="207"/>
        <v/>
      </c>
      <c r="DU81" s="324" t="str">
        <f t="shared" si="208"/>
        <v/>
      </c>
      <c r="DV81" s="302" t="str">
        <f t="shared" si="209"/>
        <v/>
      </c>
      <c r="DW81" s="325" t="str">
        <f t="shared" si="210"/>
        <v/>
      </c>
      <c r="DX81" s="324" t="str">
        <f t="shared" si="211"/>
        <v/>
      </c>
      <c r="DY81" s="302" t="str">
        <f t="shared" si="212"/>
        <v/>
      </c>
      <c r="DZ81" s="325" t="str">
        <f t="shared" si="213"/>
        <v/>
      </c>
      <c r="EA81" s="324" t="str">
        <f t="shared" si="214"/>
        <v/>
      </c>
      <c r="EB81" s="302" t="str">
        <f t="shared" si="215"/>
        <v/>
      </c>
      <c r="EC81" s="325" t="str">
        <f t="shared" si="216"/>
        <v/>
      </c>
      <c r="ED81" s="324" t="str">
        <f t="shared" si="137"/>
        <v/>
      </c>
      <c r="EE81" s="313" t="str">
        <f t="shared" si="217"/>
        <v xml:space="preserve">      </v>
      </c>
      <c r="EF81" s="313" t="str">
        <f t="shared" si="218"/>
        <v xml:space="preserve">      </v>
      </c>
      <c r="EG81" s="313" t="str">
        <f t="shared" si="219"/>
        <v xml:space="preserve">      </v>
      </c>
      <c r="EH81" s="313" t="str">
        <f t="shared" si="220"/>
        <v xml:space="preserve">      </v>
      </c>
      <c r="EI81" s="313" t="str">
        <f t="shared" si="221"/>
        <v/>
      </c>
      <c r="EJ81" s="326" t="str">
        <f t="shared" si="222"/>
        <v/>
      </c>
      <c r="EK81" s="327" t="str">
        <f t="shared" si="223"/>
        <v/>
      </c>
      <c r="EL81" s="328" t="str">
        <f t="shared" si="224"/>
        <v/>
      </c>
      <c r="EM81" s="329" t="str">
        <f t="shared" si="225"/>
        <v/>
      </c>
      <c r="EN81" s="330" t="str">
        <f t="shared" si="138"/>
        <v/>
      </c>
      <c r="EO81" s="20" t="str">
        <f t="shared" si="226"/>
        <v/>
      </c>
    </row>
    <row r="82" spans="1:145" s="132" customFormat="1" ht="15.65" customHeight="1">
      <c r="A82" s="315">
        <v>77</v>
      </c>
      <c r="B82" s="316">
        <f>IF('Marks Entry'!B83="","",'Marks Entry'!B83)</f>
        <v>977</v>
      </c>
      <c r="C82" s="317" t="str">
        <f>IF('Marks Entry'!C83="","",'Marks Entry'!C83)</f>
        <v/>
      </c>
      <c r="D82" s="318" t="str">
        <f>IF('Marks Entry'!D83="","",'Marks Entry'!D83)</f>
        <v/>
      </c>
      <c r="E82" s="319" t="str">
        <f>IF('Marks Entry'!E83="","",'Marks Entry'!E83)</f>
        <v/>
      </c>
      <c r="F82" s="319" t="str">
        <f>IF('Marks Entry'!F83="","",'Marks Entry'!F83)</f>
        <v/>
      </c>
      <c r="G82" s="319" t="str">
        <f>IF('Marks Entry'!G83="","",'Marks Entry'!G83)</f>
        <v/>
      </c>
      <c r="H82" s="302" t="str">
        <f>IF('Marks Entry'!H83="","",'Marks Entry'!H83)</f>
        <v/>
      </c>
      <c r="I82" s="302" t="str">
        <f>IF('Marks Entry'!I83="","",'Marks Entry'!I83)</f>
        <v/>
      </c>
      <c r="J82" s="302" t="str">
        <f>IF('Marks Entry'!J83="","",'Marks Entry'!J83)</f>
        <v/>
      </c>
      <c r="K82" s="302" t="str">
        <f>IF('Marks Entry'!K83="","",'Marks Entry'!K83)</f>
        <v/>
      </c>
      <c r="L82" s="302" t="str">
        <f>IF('Marks Entry'!L83="","",'Marks Entry'!L83)</f>
        <v/>
      </c>
      <c r="M82" s="303" t="str">
        <f t="shared" si="139"/>
        <v/>
      </c>
      <c r="N82" s="320" t="str">
        <f t="shared" si="140"/>
        <v/>
      </c>
      <c r="O82" s="302" t="str">
        <f>IF('Marks Entry'!M83="","",'Marks Entry'!M83)</f>
        <v/>
      </c>
      <c r="P82" s="320" t="str">
        <f t="shared" si="141"/>
        <v/>
      </c>
      <c r="Q82" s="317" t="str">
        <f>IF('Marks Entry'!N83="","",'Marks Entry'!N83)</f>
        <v/>
      </c>
      <c r="R82" s="321" t="str">
        <f t="shared" si="142"/>
        <v/>
      </c>
      <c r="S82" s="307">
        <f t="shared" si="143"/>
        <v>0</v>
      </c>
      <c r="T82" s="307">
        <f t="shared" si="130"/>
        <v>0</v>
      </c>
      <c r="U82" s="308" t="str">
        <f t="shared" si="144"/>
        <v/>
      </c>
      <c r="V82" s="307" t="str">
        <f t="shared" si="145"/>
        <v/>
      </c>
      <c r="W82" s="307" t="str">
        <f t="shared" si="146"/>
        <v/>
      </c>
      <c r="X82" s="307" t="str">
        <f t="shared" si="147"/>
        <v/>
      </c>
      <c r="Y82" s="302" t="str">
        <f>IF('Marks Entry'!O83="","",'Marks Entry'!O83)</f>
        <v/>
      </c>
      <c r="Z82" s="302" t="str">
        <f>IF('Marks Entry'!P83="","",'Marks Entry'!P83)</f>
        <v/>
      </c>
      <c r="AA82" s="302" t="str">
        <f>IF('Marks Entry'!Q83="","",'Marks Entry'!Q83)</f>
        <v/>
      </c>
      <c r="AB82" s="303" t="str">
        <f t="shared" si="148"/>
        <v/>
      </c>
      <c r="AC82" s="320" t="str">
        <f t="shared" si="149"/>
        <v/>
      </c>
      <c r="AD82" s="302" t="str">
        <f>IF('Marks Entry'!R83="","",'Marks Entry'!R83)</f>
        <v/>
      </c>
      <c r="AE82" s="320" t="str">
        <f t="shared" si="150"/>
        <v/>
      </c>
      <c r="AF82" s="317" t="str">
        <f>IF('Marks Entry'!S83="","",'Marks Entry'!S83)</f>
        <v/>
      </c>
      <c r="AG82" s="321" t="str">
        <f t="shared" si="151"/>
        <v/>
      </c>
      <c r="AH82" s="307">
        <f t="shared" si="152"/>
        <v>0</v>
      </c>
      <c r="AI82" s="307">
        <f t="shared" si="131"/>
        <v>0</v>
      </c>
      <c r="AJ82" s="308" t="str">
        <f t="shared" si="153"/>
        <v/>
      </c>
      <c r="AK82" s="307" t="str">
        <f t="shared" si="154"/>
        <v/>
      </c>
      <c r="AL82" s="307" t="str">
        <f t="shared" si="155"/>
        <v/>
      </c>
      <c r="AM82" s="307" t="str">
        <f t="shared" si="156"/>
        <v/>
      </c>
      <c r="AN82" s="302" t="str">
        <f>IF('Marks Entry'!T83="","",'Marks Entry'!T83)</f>
        <v/>
      </c>
      <c r="AO82" s="302" t="str">
        <f>IF('Marks Entry'!U83="","",'Marks Entry'!U83)</f>
        <v/>
      </c>
      <c r="AP82" s="302" t="str">
        <f>IF('Marks Entry'!V83="","",'Marks Entry'!V83)</f>
        <v/>
      </c>
      <c r="AQ82" s="303" t="str">
        <f t="shared" si="157"/>
        <v/>
      </c>
      <c r="AR82" s="320" t="str">
        <f t="shared" si="158"/>
        <v/>
      </c>
      <c r="AS82" s="302" t="str">
        <f>IF('Marks Entry'!W83="","",'Marks Entry'!W83)</f>
        <v/>
      </c>
      <c r="AT82" s="320" t="str">
        <f t="shared" si="159"/>
        <v/>
      </c>
      <c r="AU82" s="317" t="str">
        <f>IF('Marks Entry'!X83="","",'Marks Entry'!X83)</f>
        <v/>
      </c>
      <c r="AV82" s="321" t="str">
        <f t="shared" si="160"/>
        <v/>
      </c>
      <c r="AW82" s="307">
        <f t="shared" si="161"/>
        <v>0</v>
      </c>
      <c r="AX82" s="307">
        <f t="shared" si="132"/>
        <v>0</v>
      </c>
      <c r="AY82" s="308" t="str">
        <f t="shared" si="162"/>
        <v/>
      </c>
      <c r="AZ82" s="307" t="str">
        <f t="shared" si="163"/>
        <v/>
      </c>
      <c r="BA82" s="307" t="str">
        <f t="shared" si="164"/>
        <v/>
      </c>
      <c r="BB82" s="307" t="str">
        <f t="shared" si="165"/>
        <v/>
      </c>
      <c r="BC82" s="302" t="str">
        <f>IF('Marks Entry'!Y83="","",'Marks Entry'!Y83)</f>
        <v/>
      </c>
      <c r="BD82" s="302" t="str">
        <f>IF('Marks Entry'!Z83="","",'Marks Entry'!Z83)</f>
        <v/>
      </c>
      <c r="BE82" s="302" t="str">
        <f>IF('Marks Entry'!AA83="","",'Marks Entry'!AA83)</f>
        <v/>
      </c>
      <c r="BF82" s="303" t="str">
        <f t="shared" si="166"/>
        <v/>
      </c>
      <c r="BG82" s="320" t="str">
        <f t="shared" si="167"/>
        <v/>
      </c>
      <c r="BH82" s="302" t="str">
        <f>IF('Marks Entry'!AB83="","",'Marks Entry'!AB83)</f>
        <v/>
      </c>
      <c r="BI82" s="320" t="str">
        <f t="shared" si="168"/>
        <v/>
      </c>
      <c r="BJ82" s="317" t="str">
        <f>IF('Marks Entry'!AC83="","",'Marks Entry'!AC83)</f>
        <v/>
      </c>
      <c r="BK82" s="321" t="str">
        <f t="shared" si="169"/>
        <v/>
      </c>
      <c r="BL82" s="307">
        <f t="shared" si="170"/>
        <v>0</v>
      </c>
      <c r="BM82" s="307">
        <f t="shared" si="133"/>
        <v>0</v>
      </c>
      <c r="BN82" s="308" t="str">
        <f t="shared" si="171"/>
        <v/>
      </c>
      <c r="BO82" s="307" t="str">
        <f t="shared" si="172"/>
        <v/>
      </c>
      <c r="BP82" s="307" t="str">
        <f t="shared" si="173"/>
        <v/>
      </c>
      <c r="BQ82" s="307" t="str">
        <f t="shared" si="174"/>
        <v/>
      </c>
      <c r="BR82" s="302" t="str">
        <f>IF('Marks Entry'!AD83="","",'Marks Entry'!AD83)</f>
        <v/>
      </c>
      <c r="BS82" s="302" t="str">
        <f>IF('Marks Entry'!AE83="","",'Marks Entry'!AE83)</f>
        <v/>
      </c>
      <c r="BT82" s="302" t="str">
        <f>IF('Marks Entry'!AF83="","",'Marks Entry'!AF83)</f>
        <v/>
      </c>
      <c r="BU82" s="303" t="str">
        <f t="shared" si="175"/>
        <v/>
      </c>
      <c r="BV82" s="320" t="str">
        <f t="shared" si="176"/>
        <v/>
      </c>
      <c r="BW82" s="302" t="str">
        <f>IF('Marks Entry'!AG83="","",'Marks Entry'!AG83)</f>
        <v/>
      </c>
      <c r="BX82" s="320" t="str">
        <f t="shared" si="177"/>
        <v/>
      </c>
      <c r="BY82" s="317" t="str">
        <f>IF('Marks Entry'!AH83="","",'Marks Entry'!AH83)</f>
        <v/>
      </c>
      <c r="BZ82" s="321" t="str">
        <f t="shared" si="178"/>
        <v/>
      </c>
      <c r="CA82" s="307">
        <f t="shared" si="179"/>
        <v>0</v>
      </c>
      <c r="CB82" s="307">
        <f t="shared" si="134"/>
        <v>0</v>
      </c>
      <c r="CC82" s="308" t="str">
        <f t="shared" si="180"/>
        <v/>
      </c>
      <c r="CD82" s="307" t="str">
        <f t="shared" si="181"/>
        <v/>
      </c>
      <c r="CE82" s="307" t="str">
        <f t="shared" si="182"/>
        <v/>
      </c>
      <c r="CF82" s="307" t="str">
        <f t="shared" si="183"/>
        <v/>
      </c>
      <c r="CG82" s="302" t="str">
        <f>IF('Marks Entry'!AI83="","",'Marks Entry'!AI83)</f>
        <v/>
      </c>
      <c r="CH82" s="302" t="str">
        <f>IF('Marks Entry'!AJ83="","",'Marks Entry'!AJ83)</f>
        <v/>
      </c>
      <c r="CI82" s="302" t="str">
        <f>IF('Marks Entry'!AK83="","",'Marks Entry'!AK83)</f>
        <v/>
      </c>
      <c r="CJ82" s="303" t="str">
        <f t="shared" si="184"/>
        <v/>
      </c>
      <c r="CK82" s="320" t="str">
        <f t="shared" si="185"/>
        <v/>
      </c>
      <c r="CL82" s="302" t="str">
        <f>IF('Marks Entry'!AL83="","",'Marks Entry'!AL83)</f>
        <v/>
      </c>
      <c r="CM82" s="320" t="str">
        <f t="shared" si="186"/>
        <v/>
      </c>
      <c r="CN82" s="317" t="str">
        <f>IF('Marks Entry'!AM83="","",'Marks Entry'!AM83)</f>
        <v/>
      </c>
      <c r="CO82" s="321" t="str">
        <f t="shared" si="187"/>
        <v/>
      </c>
      <c r="CP82" s="307">
        <f t="shared" si="188"/>
        <v>0</v>
      </c>
      <c r="CQ82" s="307">
        <f t="shared" si="135"/>
        <v>0</v>
      </c>
      <c r="CR82" s="308" t="str">
        <f t="shared" si="189"/>
        <v/>
      </c>
      <c r="CS82" s="307" t="str">
        <f t="shared" si="190"/>
        <v/>
      </c>
      <c r="CT82" s="307" t="str">
        <f t="shared" si="191"/>
        <v/>
      </c>
      <c r="CU82" s="307" t="str">
        <f t="shared" si="192"/>
        <v/>
      </c>
      <c r="CV82" s="307">
        <f t="shared" si="136"/>
        <v>0</v>
      </c>
      <c r="CW82" s="322" t="str">
        <f t="shared" si="193"/>
        <v/>
      </c>
      <c r="CX82" s="322" t="str">
        <f t="shared" si="194"/>
        <v/>
      </c>
      <c r="CY82" s="322" t="str">
        <f t="shared" si="195"/>
        <v/>
      </c>
      <c r="CZ82" s="322" t="str">
        <f t="shared" si="196"/>
        <v/>
      </c>
      <c r="DA82" s="322" t="str">
        <f t="shared" si="197"/>
        <v/>
      </c>
      <c r="DB82" s="322" t="str">
        <f t="shared" si="198"/>
        <v/>
      </c>
      <c r="DC82" s="310">
        <f t="shared" si="227"/>
        <v>0</v>
      </c>
      <c r="DD82" s="310">
        <f t="shared" si="228"/>
        <v>0</v>
      </c>
      <c r="DE82" s="310">
        <f t="shared" si="229"/>
        <v>0</v>
      </c>
      <c r="DF82" s="310">
        <f t="shared" si="230"/>
        <v>0</v>
      </c>
      <c r="DG82" s="310">
        <f t="shared" si="231"/>
        <v>0</v>
      </c>
      <c r="DH82" s="323" t="str">
        <f t="shared" si="199"/>
        <v/>
      </c>
      <c r="DI82" s="20" t="str">
        <f>IF('Marks Entry'!AN83="","",'Marks Entry'!AN83)</f>
        <v/>
      </c>
      <c r="DJ82" s="20" t="str">
        <f>IF('Marks Entry'!AO83="","",'Marks Entry'!AO83)</f>
        <v/>
      </c>
      <c r="DK82" s="20" t="str">
        <f>IF('Marks Entry'!AP83="","",'Marks Entry'!AP83)</f>
        <v/>
      </c>
      <c r="DL82" s="20" t="str">
        <f>IF('Marks Entry'!AQ83="","",'Marks Entry'!AQ83)</f>
        <v/>
      </c>
      <c r="DM82" s="302" t="str">
        <f t="shared" si="200"/>
        <v/>
      </c>
      <c r="DN82" s="302" t="str">
        <f t="shared" si="201"/>
        <v/>
      </c>
      <c r="DO82" s="324" t="str">
        <f t="shared" si="202"/>
        <v/>
      </c>
      <c r="DP82" s="302" t="str">
        <f t="shared" si="203"/>
        <v/>
      </c>
      <c r="DQ82" s="325" t="str">
        <f t="shared" si="204"/>
        <v/>
      </c>
      <c r="DR82" s="324" t="str">
        <f t="shared" si="205"/>
        <v/>
      </c>
      <c r="DS82" s="302" t="str">
        <f t="shared" si="206"/>
        <v/>
      </c>
      <c r="DT82" s="325" t="str">
        <f t="shared" si="207"/>
        <v/>
      </c>
      <c r="DU82" s="324" t="str">
        <f t="shared" si="208"/>
        <v/>
      </c>
      <c r="DV82" s="302" t="str">
        <f t="shared" si="209"/>
        <v/>
      </c>
      <c r="DW82" s="325" t="str">
        <f t="shared" si="210"/>
        <v/>
      </c>
      <c r="DX82" s="324" t="str">
        <f t="shared" si="211"/>
        <v/>
      </c>
      <c r="DY82" s="302" t="str">
        <f t="shared" si="212"/>
        <v/>
      </c>
      <c r="DZ82" s="325" t="str">
        <f t="shared" si="213"/>
        <v/>
      </c>
      <c r="EA82" s="324" t="str">
        <f t="shared" si="214"/>
        <v/>
      </c>
      <c r="EB82" s="302" t="str">
        <f t="shared" si="215"/>
        <v/>
      </c>
      <c r="EC82" s="325" t="str">
        <f t="shared" si="216"/>
        <v/>
      </c>
      <c r="ED82" s="324" t="str">
        <f t="shared" si="137"/>
        <v/>
      </c>
      <c r="EE82" s="313" t="str">
        <f t="shared" si="217"/>
        <v xml:space="preserve">      </v>
      </c>
      <c r="EF82" s="313" t="str">
        <f t="shared" si="218"/>
        <v xml:space="preserve">      </v>
      </c>
      <c r="EG82" s="313" t="str">
        <f t="shared" si="219"/>
        <v xml:space="preserve">      </v>
      </c>
      <c r="EH82" s="313" t="str">
        <f t="shared" si="220"/>
        <v xml:space="preserve">      </v>
      </c>
      <c r="EI82" s="313" t="str">
        <f t="shared" si="221"/>
        <v/>
      </c>
      <c r="EJ82" s="326" t="str">
        <f t="shared" si="222"/>
        <v/>
      </c>
      <c r="EK82" s="327" t="str">
        <f t="shared" si="223"/>
        <v/>
      </c>
      <c r="EL82" s="328" t="str">
        <f t="shared" si="224"/>
        <v/>
      </c>
      <c r="EM82" s="329" t="str">
        <f t="shared" si="225"/>
        <v/>
      </c>
      <c r="EN82" s="330" t="str">
        <f t="shared" si="138"/>
        <v/>
      </c>
      <c r="EO82" s="20" t="str">
        <f t="shared" si="226"/>
        <v/>
      </c>
    </row>
    <row r="83" spans="1:145" s="132" customFormat="1" ht="15.65" customHeight="1">
      <c r="A83" s="315">
        <v>78</v>
      </c>
      <c r="B83" s="316">
        <f>IF('Marks Entry'!B84="","",'Marks Entry'!B84)</f>
        <v>978</v>
      </c>
      <c r="C83" s="317" t="str">
        <f>IF('Marks Entry'!C84="","",'Marks Entry'!C84)</f>
        <v/>
      </c>
      <c r="D83" s="318" t="str">
        <f>IF('Marks Entry'!D84="","",'Marks Entry'!D84)</f>
        <v/>
      </c>
      <c r="E83" s="319" t="str">
        <f>IF('Marks Entry'!E84="","",'Marks Entry'!E84)</f>
        <v/>
      </c>
      <c r="F83" s="319" t="str">
        <f>IF('Marks Entry'!F84="","",'Marks Entry'!F84)</f>
        <v/>
      </c>
      <c r="G83" s="319" t="str">
        <f>IF('Marks Entry'!G84="","",'Marks Entry'!G84)</f>
        <v/>
      </c>
      <c r="H83" s="302" t="str">
        <f>IF('Marks Entry'!H84="","",'Marks Entry'!H84)</f>
        <v/>
      </c>
      <c r="I83" s="302" t="str">
        <f>IF('Marks Entry'!I84="","",'Marks Entry'!I84)</f>
        <v/>
      </c>
      <c r="J83" s="302" t="str">
        <f>IF('Marks Entry'!J84="","",'Marks Entry'!J84)</f>
        <v/>
      </c>
      <c r="K83" s="302" t="str">
        <f>IF('Marks Entry'!K84="","",'Marks Entry'!K84)</f>
        <v/>
      </c>
      <c r="L83" s="302" t="str">
        <f>IF('Marks Entry'!L84="","",'Marks Entry'!L84)</f>
        <v/>
      </c>
      <c r="M83" s="303" t="str">
        <f t="shared" si="139"/>
        <v/>
      </c>
      <c r="N83" s="320" t="str">
        <f t="shared" si="140"/>
        <v/>
      </c>
      <c r="O83" s="302" t="str">
        <f>IF('Marks Entry'!M84="","",'Marks Entry'!M84)</f>
        <v/>
      </c>
      <c r="P83" s="320" t="str">
        <f t="shared" si="141"/>
        <v/>
      </c>
      <c r="Q83" s="317" t="str">
        <f>IF('Marks Entry'!N84="","",'Marks Entry'!N84)</f>
        <v/>
      </c>
      <c r="R83" s="321" t="str">
        <f t="shared" si="142"/>
        <v/>
      </c>
      <c r="S83" s="307">
        <f t="shared" si="143"/>
        <v>0</v>
      </c>
      <c r="T83" s="307">
        <f t="shared" si="130"/>
        <v>0</v>
      </c>
      <c r="U83" s="308" t="str">
        <f t="shared" si="144"/>
        <v/>
      </c>
      <c r="V83" s="307" t="str">
        <f t="shared" si="145"/>
        <v/>
      </c>
      <c r="W83" s="307" t="str">
        <f t="shared" si="146"/>
        <v/>
      </c>
      <c r="X83" s="307" t="str">
        <f t="shared" si="147"/>
        <v/>
      </c>
      <c r="Y83" s="302" t="str">
        <f>IF('Marks Entry'!O84="","",'Marks Entry'!O84)</f>
        <v/>
      </c>
      <c r="Z83" s="302" t="str">
        <f>IF('Marks Entry'!P84="","",'Marks Entry'!P84)</f>
        <v/>
      </c>
      <c r="AA83" s="302" t="str">
        <f>IF('Marks Entry'!Q84="","",'Marks Entry'!Q84)</f>
        <v/>
      </c>
      <c r="AB83" s="303" t="str">
        <f t="shared" si="148"/>
        <v/>
      </c>
      <c r="AC83" s="320" t="str">
        <f t="shared" si="149"/>
        <v/>
      </c>
      <c r="AD83" s="302" t="str">
        <f>IF('Marks Entry'!R84="","",'Marks Entry'!R84)</f>
        <v/>
      </c>
      <c r="AE83" s="320" t="str">
        <f t="shared" si="150"/>
        <v/>
      </c>
      <c r="AF83" s="317" t="str">
        <f>IF('Marks Entry'!S84="","",'Marks Entry'!S84)</f>
        <v/>
      </c>
      <c r="AG83" s="321" t="str">
        <f t="shared" si="151"/>
        <v/>
      </c>
      <c r="AH83" s="307">
        <f t="shared" si="152"/>
        <v>0</v>
      </c>
      <c r="AI83" s="307">
        <f t="shared" si="131"/>
        <v>0</v>
      </c>
      <c r="AJ83" s="308" t="str">
        <f t="shared" si="153"/>
        <v/>
      </c>
      <c r="AK83" s="307" t="str">
        <f t="shared" si="154"/>
        <v/>
      </c>
      <c r="AL83" s="307" t="str">
        <f t="shared" si="155"/>
        <v/>
      </c>
      <c r="AM83" s="307" t="str">
        <f t="shared" si="156"/>
        <v/>
      </c>
      <c r="AN83" s="302" t="str">
        <f>IF('Marks Entry'!T84="","",'Marks Entry'!T84)</f>
        <v/>
      </c>
      <c r="AO83" s="302" t="str">
        <f>IF('Marks Entry'!U84="","",'Marks Entry'!U84)</f>
        <v/>
      </c>
      <c r="AP83" s="302" t="str">
        <f>IF('Marks Entry'!V84="","",'Marks Entry'!V84)</f>
        <v/>
      </c>
      <c r="AQ83" s="303" t="str">
        <f t="shared" si="157"/>
        <v/>
      </c>
      <c r="AR83" s="320" t="str">
        <f t="shared" si="158"/>
        <v/>
      </c>
      <c r="AS83" s="302" t="str">
        <f>IF('Marks Entry'!W84="","",'Marks Entry'!W84)</f>
        <v/>
      </c>
      <c r="AT83" s="320" t="str">
        <f t="shared" si="159"/>
        <v/>
      </c>
      <c r="AU83" s="317" t="str">
        <f>IF('Marks Entry'!X84="","",'Marks Entry'!X84)</f>
        <v/>
      </c>
      <c r="AV83" s="321" t="str">
        <f t="shared" si="160"/>
        <v/>
      </c>
      <c r="AW83" s="307">
        <f t="shared" si="161"/>
        <v>0</v>
      </c>
      <c r="AX83" s="307">
        <f t="shared" si="132"/>
        <v>0</v>
      </c>
      <c r="AY83" s="308" t="str">
        <f t="shared" si="162"/>
        <v/>
      </c>
      <c r="AZ83" s="307" t="str">
        <f t="shared" si="163"/>
        <v/>
      </c>
      <c r="BA83" s="307" t="str">
        <f t="shared" si="164"/>
        <v/>
      </c>
      <c r="BB83" s="307" t="str">
        <f t="shared" si="165"/>
        <v/>
      </c>
      <c r="BC83" s="302" t="str">
        <f>IF('Marks Entry'!Y84="","",'Marks Entry'!Y84)</f>
        <v/>
      </c>
      <c r="BD83" s="302" t="str">
        <f>IF('Marks Entry'!Z84="","",'Marks Entry'!Z84)</f>
        <v/>
      </c>
      <c r="BE83" s="302" t="str">
        <f>IF('Marks Entry'!AA84="","",'Marks Entry'!AA84)</f>
        <v/>
      </c>
      <c r="BF83" s="303" t="str">
        <f t="shared" si="166"/>
        <v/>
      </c>
      <c r="BG83" s="320" t="str">
        <f t="shared" si="167"/>
        <v/>
      </c>
      <c r="BH83" s="302" t="str">
        <f>IF('Marks Entry'!AB84="","",'Marks Entry'!AB84)</f>
        <v/>
      </c>
      <c r="BI83" s="320" t="str">
        <f t="shared" si="168"/>
        <v/>
      </c>
      <c r="BJ83" s="317" t="str">
        <f>IF('Marks Entry'!AC84="","",'Marks Entry'!AC84)</f>
        <v/>
      </c>
      <c r="BK83" s="321" t="str">
        <f t="shared" si="169"/>
        <v/>
      </c>
      <c r="BL83" s="307">
        <f t="shared" si="170"/>
        <v>0</v>
      </c>
      <c r="BM83" s="307">
        <f t="shared" si="133"/>
        <v>0</v>
      </c>
      <c r="BN83" s="308" t="str">
        <f t="shared" si="171"/>
        <v/>
      </c>
      <c r="BO83" s="307" t="str">
        <f t="shared" si="172"/>
        <v/>
      </c>
      <c r="BP83" s="307" t="str">
        <f t="shared" si="173"/>
        <v/>
      </c>
      <c r="BQ83" s="307" t="str">
        <f t="shared" si="174"/>
        <v/>
      </c>
      <c r="BR83" s="302" t="str">
        <f>IF('Marks Entry'!AD84="","",'Marks Entry'!AD84)</f>
        <v/>
      </c>
      <c r="BS83" s="302" t="str">
        <f>IF('Marks Entry'!AE84="","",'Marks Entry'!AE84)</f>
        <v/>
      </c>
      <c r="BT83" s="302" t="str">
        <f>IF('Marks Entry'!AF84="","",'Marks Entry'!AF84)</f>
        <v/>
      </c>
      <c r="BU83" s="303" t="str">
        <f t="shared" si="175"/>
        <v/>
      </c>
      <c r="BV83" s="320" t="str">
        <f t="shared" si="176"/>
        <v/>
      </c>
      <c r="BW83" s="302" t="str">
        <f>IF('Marks Entry'!AG84="","",'Marks Entry'!AG84)</f>
        <v/>
      </c>
      <c r="BX83" s="320" t="str">
        <f t="shared" si="177"/>
        <v/>
      </c>
      <c r="BY83" s="317" t="str">
        <f>IF('Marks Entry'!AH84="","",'Marks Entry'!AH84)</f>
        <v/>
      </c>
      <c r="BZ83" s="321" t="str">
        <f t="shared" si="178"/>
        <v/>
      </c>
      <c r="CA83" s="307">
        <f t="shared" si="179"/>
        <v>0</v>
      </c>
      <c r="CB83" s="307">
        <f t="shared" si="134"/>
        <v>0</v>
      </c>
      <c r="CC83" s="308" t="str">
        <f t="shared" si="180"/>
        <v/>
      </c>
      <c r="CD83" s="307" t="str">
        <f t="shared" si="181"/>
        <v/>
      </c>
      <c r="CE83" s="307" t="str">
        <f t="shared" si="182"/>
        <v/>
      </c>
      <c r="CF83" s="307" t="str">
        <f t="shared" si="183"/>
        <v/>
      </c>
      <c r="CG83" s="302" t="str">
        <f>IF('Marks Entry'!AI84="","",'Marks Entry'!AI84)</f>
        <v/>
      </c>
      <c r="CH83" s="302" t="str">
        <f>IF('Marks Entry'!AJ84="","",'Marks Entry'!AJ84)</f>
        <v/>
      </c>
      <c r="CI83" s="302" t="str">
        <f>IF('Marks Entry'!AK84="","",'Marks Entry'!AK84)</f>
        <v/>
      </c>
      <c r="CJ83" s="303" t="str">
        <f t="shared" si="184"/>
        <v/>
      </c>
      <c r="CK83" s="320" t="str">
        <f t="shared" si="185"/>
        <v/>
      </c>
      <c r="CL83" s="302" t="str">
        <f>IF('Marks Entry'!AL84="","",'Marks Entry'!AL84)</f>
        <v/>
      </c>
      <c r="CM83" s="320" t="str">
        <f t="shared" si="186"/>
        <v/>
      </c>
      <c r="CN83" s="317" t="str">
        <f>IF('Marks Entry'!AM84="","",'Marks Entry'!AM84)</f>
        <v/>
      </c>
      <c r="CO83" s="321" t="str">
        <f t="shared" si="187"/>
        <v/>
      </c>
      <c r="CP83" s="307">
        <f t="shared" si="188"/>
        <v>0</v>
      </c>
      <c r="CQ83" s="307">
        <f t="shared" si="135"/>
        <v>0</v>
      </c>
      <c r="CR83" s="308" t="str">
        <f t="shared" si="189"/>
        <v/>
      </c>
      <c r="CS83" s="307" t="str">
        <f t="shared" si="190"/>
        <v/>
      </c>
      <c r="CT83" s="307" t="str">
        <f t="shared" si="191"/>
        <v/>
      </c>
      <c r="CU83" s="307" t="str">
        <f t="shared" si="192"/>
        <v/>
      </c>
      <c r="CV83" s="307">
        <f t="shared" si="136"/>
        <v>0</v>
      </c>
      <c r="CW83" s="322" t="str">
        <f t="shared" si="193"/>
        <v/>
      </c>
      <c r="CX83" s="322" t="str">
        <f t="shared" si="194"/>
        <v/>
      </c>
      <c r="CY83" s="322" t="str">
        <f t="shared" si="195"/>
        <v/>
      </c>
      <c r="CZ83" s="322" t="str">
        <f t="shared" si="196"/>
        <v/>
      </c>
      <c r="DA83" s="322" t="str">
        <f t="shared" si="197"/>
        <v/>
      </c>
      <c r="DB83" s="322" t="str">
        <f t="shared" si="198"/>
        <v/>
      </c>
      <c r="DC83" s="310">
        <f t="shared" si="227"/>
        <v>0</v>
      </c>
      <c r="DD83" s="310">
        <f t="shared" si="228"/>
        <v>0</v>
      </c>
      <c r="DE83" s="310">
        <f t="shared" si="229"/>
        <v>0</v>
      </c>
      <c r="DF83" s="310">
        <f t="shared" si="230"/>
        <v>0</v>
      </c>
      <c r="DG83" s="310">
        <f t="shared" si="231"/>
        <v>0</v>
      </c>
      <c r="DH83" s="323" t="str">
        <f t="shared" si="199"/>
        <v/>
      </c>
      <c r="DI83" s="20" t="str">
        <f>IF('Marks Entry'!AN84="","",'Marks Entry'!AN84)</f>
        <v/>
      </c>
      <c r="DJ83" s="20" t="str">
        <f>IF('Marks Entry'!AO84="","",'Marks Entry'!AO84)</f>
        <v/>
      </c>
      <c r="DK83" s="20" t="str">
        <f>IF('Marks Entry'!AP84="","",'Marks Entry'!AP84)</f>
        <v/>
      </c>
      <c r="DL83" s="20" t="str">
        <f>IF('Marks Entry'!AQ84="","",'Marks Entry'!AQ84)</f>
        <v/>
      </c>
      <c r="DM83" s="302" t="str">
        <f t="shared" si="200"/>
        <v/>
      </c>
      <c r="DN83" s="302" t="str">
        <f t="shared" si="201"/>
        <v/>
      </c>
      <c r="DO83" s="324" t="str">
        <f t="shared" si="202"/>
        <v/>
      </c>
      <c r="DP83" s="302" t="str">
        <f t="shared" si="203"/>
        <v/>
      </c>
      <c r="DQ83" s="325" t="str">
        <f t="shared" si="204"/>
        <v/>
      </c>
      <c r="DR83" s="324" t="str">
        <f t="shared" si="205"/>
        <v/>
      </c>
      <c r="DS83" s="302" t="str">
        <f t="shared" si="206"/>
        <v/>
      </c>
      <c r="DT83" s="325" t="str">
        <f t="shared" si="207"/>
        <v/>
      </c>
      <c r="DU83" s="324" t="str">
        <f t="shared" si="208"/>
        <v/>
      </c>
      <c r="DV83" s="302" t="str">
        <f t="shared" si="209"/>
        <v/>
      </c>
      <c r="DW83" s="325" t="str">
        <f t="shared" si="210"/>
        <v/>
      </c>
      <c r="DX83" s="324" t="str">
        <f t="shared" si="211"/>
        <v/>
      </c>
      <c r="DY83" s="302" t="str">
        <f t="shared" si="212"/>
        <v/>
      </c>
      <c r="DZ83" s="325" t="str">
        <f t="shared" si="213"/>
        <v/>
      </c>
      <c r="EA83" s="324" t="str">
        <f t="shared" si="214"/>
        <v/>
      </c>
      <c r="EB83" s="302" t="str">
        <f t="shared" si="215"/>
        <v/>
      </c>
      <c r="EC83" s="325" t="str">
        <f t="shared" si="216"/>
        <v/>
      </c>
      <c r="ED83" s="324" t="str">
        <f t="shared" si="137"/>
        <v/>
      </c>
      <c r="EE83" s="313" t="str">
        <f t="shared" si="217"/>
        <v xml:space="preserve">      </v>
      </c>
      <c r="EF83" s="313" t="str">
        <f t="shared" si="218"/>
        <v xml:space="preserve">      </v>
      </c>
      <c r="EG83" s="313" t="str">
        <f t="shared" si="219"/>
        <v xml:space="preserve">      </v>
      </c>
      <c r="EH83" s="313" t="str">
        <f t="shared" si="220"/>
        <v xml:space="preserve">      </v>
      </c>
      <c r="EI83" s="313" t="str">
        <f t="shared" si="221"/>
        <v/>
      </c>
      <c r="EJ83" s="326" t="str">
        <f t="shared" si="222"/>
        <v/>
      </c>
      <c r="EK83" s="327" t="str">
        <f t="shared" si="223"/>
        <v/>
      </c>
      <c r="EL83" s="328" t="str">
        <f t="shared" si="224"/>
        <v/>
      </c>
      <c r="EM83" s="329" t="str">
        <f t="shared" si="225"/>
        <v/>
      </c>
      <c r="EN83" s="330" t="str">
        <f t="shared" si="138"/>
        <v/>
      </c>
      <c r="EO83" s="20" t="str">
        <f t="shared" si="226"/>
        <v/>
      </c>
    </row>
    <row r="84" spans="1:145" s="132" customFormat="1" ht="15.65" customHeight="1">
      <c r="A84" s="315">
        <v>79</v>
      </c>
      <c r="B84" s="316">
        <f>IF('Marks Entry'!B85="","",'Marks Entry'!B85)</f>
        <v>979</v>
      </c>
      <c r="C84" s="317" t="str">
        <f>IF('Marks Entry'!C85="","",'Marks Entry'!C85)</f>
        <v/>
      </c>
      <c r="D84" s="318" t="str">
        <f>IF('Marks Entry'!D85="","",'Marks Entry'!D85)</f>
        <v/>
      </c>
      <c r="E84" s="319" t="str">
        <f>IF('Marks Entry'!E85="","",'Marks Entry'!E85)</f>
        <v/>
      </c>
      <c r="F84" s="319" t="str">
        <f>IF('Marks Entry'!F85="","",'Marks Entry'!F85)</f>
        <v/>
      </c>
      <c r="G84" s="319" t="str">
        <f>IF('Marks Entry'!G85="","",'Marks Entry'!G85)</f>
        <v/>
      </c>
      <c r="H84" s="302" t="str">
        <f>IF('Marks Entry'!H85="","",'Marks Entry'!H85)</f>
        <v/>
      </c>
      <c r="I84" s="302" t="str">
        <f>IF('Marks Entry'!I85="","",'Marks Entry'!I85)</f>
        <v/>
      </c>
      <c r="J84" s="302" t="str">
        <f>IF('Marks Entry'!J85="","",'Marks Entry'!J85)</f>
        <v/>
      </c>
      <c r="K84" s="302" t="str">
        <f>IF('Marks Entry'!K85="","",'Marks Entry'!K85)</f>
        <v/>
      </c>
      <c r="L84" s="302" t="str">
        <f>IF('Marks Entry'!L85="","",'Marks Entry'!L85)</f>
        <v/>
      </c>
      <c r="M84" s="303" t="str">
        <f t="shared" si="139"/>
        <v/>
      </c>
      <c r="N84" s="320" t="str">
        <f t="shared" si="140"/>
        <v/>
      </c>
      <c r="O84" s="302" t="str">
        <f>IF('Marks Entry'!M85="","",'Marks Entry'!M85)</f>
        <v/>
      </c>
      <c r="P84" s="320" t="str">
        <f t="shared" si="141"/>
        <v/>
      </c>
      <c r="Q84" s="317" t="str">
        <f>IF('Marks Entry'!N85="","",'Marks Entry'!N85)</f>
        <v/>
      </c>
      <c r="R84" s="321" t="str">
        <f t="shared" si="142"/>
        <v/>
      </c>
      <c r="S84" s="307">
        <f t="shared" si="143"/>
        <v>0</v>
      </c>
      <c r="T84" s="307">
        <f t="shared" si="130"/>
        <v>0</v>
      </c>
      <c r="U84" s="308" t="str">
        <f t="shared" si="144"/>
        <v/>
      </c>
      <c r="V84" s="307" t="str">
        <f t="shared" si="145"/>
        <v/>
      </c>
      <c r="W84" s="307" t="str">
        <f t="shared" si="146"/>
        <v/>
      </c>
      <c r="X84" s="307" t="str">
        <f t="shared" si="147"/>
        <v/>
      </c>
      <c r="Y84" s="302" t="str">
        <f>IF('Marks Entry'!O85="","",'Marks Entry'!O85)</f>
        <v/>
      </c>
      <c r="Z84" s="302" t="str">
        <f>IF('Marks Entry'!P85="","",'Marks Entry'!P85)</f>
        <v/>
      </c>
      <c r="AA84" s="302" t="str">
        <f>IF('Marks Entry'!Q85="","",'Marks Entry'!Q85)</f>
        <v/>
      </c>
      <c r="AB84" s="303" t="str">
        <f t="shared" si="148"/>
        <v/>
      </c>
      <c r="AC84" s="320" t="str">
        <f t="shared" si="149"/>
        <v/>
      </c>
      <c r="AD84" s="302" t="str">
        <f>IF('Marks Entry'!R85="","",'Marks Entry'!R85)</f>
        <v/>
      </c>
      <c r="AE84" s="320" t="str">
        <f t="shared" si="150"/>
        <v/>
      </c>
      <c r="AF84" s="317" t="str">
        <f>IF('Marks Entry'!S85="","",'Marks Entry'!S85)</f>
        <v/>
      </c>
      <c r="AG84" s="321" t="str">
        <f t="shared" si="151"/>
        <v/>
      </c>
      <c r="AH84" s="307">
        <f t="shared" si="152"/>
        <v>0</v>
      </c>
      <c r="AI84" s="307">
        <f t="shared" si="131"/>
        <v>0</v>
      </c>
      <c r="AJ84" s="308" t="str">
        <f t="shared" si="153"/>
        <v/>
      </c>
      <c r="AK84" s="307" t="str">
        <f t="shared" si="154"/>
        <v/>
      </c>
      <c r="AL84" s="307" t="str">
        <f t="shared" si="155"/>
        <v/>
      </c>
      <c r="AM84" s="307" t="str">
        <f t="shared" si="156"/>
        <v/>
      </c>
      <c r="AN84" s="302" t="str">
        <f>IF('Marks Entry'!T85="","",'Marks Entry'!T85)</f>
        <v/>
      </c>
      <c r="AO84" s="302" t="str">
        <f>IF('Marks Entry'!U85="","",'Marks Entry'!U85)</f>
        <v/>
      </c>
      <c r="AP84" s="302" t="str">
        <f>IF('Marks Entry'!V85="","",'Marks Entry'!V85)</f>
        <v/>
      </c>
      <c r="AQ84" s="303" t="str">
        <f t="shared" si="157"/>
        <v/>
      </c>
      <c r="AR84" s="320" t="str">
        <f t="shared" si="158"/>
        <v/>
      </c>
      <c r="AS84" s="302" t="str">
        <f>IF('Marks Entry'!W85="","",'Marks Entry'!W85)</f>
        <v/>
      </c>
      <c r="AT84" s="320" t="str">
        <f t="shared" si="159"/>
        <v/>
      </c>
      <c r="AU84" s="317" t="str">
        <f>IF('Marks Entry'!X85="","",'Marks Entry'!X85)</f>
        <v/>
      </c>
      <c r="AV84" s="321" t="str">
        <f t="shared" si="160"/>
        <v/>
      </c>
      <c r="AW84" s="307">
        <f t="shared" si="161"/>
        <v>0</v>
      </c>
      <c r="AX84" s="307">
        <f t="shared" si="132"/>
        <v>0</v>
      </c>
      <c r="AY84" s="308" t="str">
        <f t="shared" si="162"/>
        <v/>
      </c>
      <c r="AZ84" s="307" t="str">
        <f t="shared" si="163"/>
        <v/>
      </c>
      <c r="BA84" s="307" t="str">
        <f t="shared" si="164"/>
        <v/>
      </c>
      <c r="BB84" s="307" t="str">
        <f t="shared" si="165"/>
        <v/>
      </c>
      <c r="BC84" s="302" t="str">
        <f>IF('Marks Entry'!Y85="","",'Marks Entry'!Y85)</f>
        <v/>
      </c>
      <c r="BD84" s="302" t="str">
        <f>IF('Marks Entry'!Z85="","",'Marks Entry'!Z85)</f>
        <v/>
      </c>
      <c r="BE84" s="302" t="str">
        <f>IF('Marks Entry'!AA85="","",'Marks Entry'!AA85)</f>
        <v/>
      </c>
      <c r="BF84" s="303" t="str">
        <f t="shared" si="166"/>
        <v/>
      </c>
      <c r="BG84" s="320" t="str">
        <f t="shared" si="167"/>
        <v/>
      </c>
      <c r="BH84" s="302" t="str">
        <f>IF('Marks Entry'!AB85="","",'Marks Entry'!AB85)</f>
        <v/>
      </c>
      <c r="BI84" s="320" t="str">
        <f t="shared" si="168"/>
        <v/>
      </c>
      <c r="BJ84" s="317" t="str">
        <f>IF('Marks Entry'!AC85="","",'Marks Entry'!AC85)</f>
        <v/>
      </c>
      <c r="BK84" s="321" t="str">
        <f t="shared" si="169"/>
        <v/>
      </c>
      <c r="BL84" s="307">
        <f t="shared" si="170"/>
        <v>0</v>
      </c>
      <c r="BM84" s="307">
        <f t="shared" si="133"/>
        <v>0</v>
      </c>
      <c r="BN84" s="308" t="str">
        <f t="shared" si="171"/>
        <v/>
      </c>
      <c r="BO84" s="307" t="str">
        <f t="shared" si="172"/>
        <v/>
      </c>
      <c r="BP84" s="307" t="str">
        <f t="shared" si="173"/>
        <v/>
      </c>
      <c r="BQ84" s="307" t="str">
        <f t="shared" si="174"/>
        <v/>
      </c>
      <c r="BR84" s="302" t="str">
        <f>IF('Marks Entry'!AD85="","",'Marks Entry'!AD85)</f>
        <v/>
      </c>
      <c r="BS84" s="302" t="str">
        <f>IF('Marks Entry'!AE85="","",'Marks Entry'!AE85)</f>
        <v/>
      </c>
      <c r="BT84" s="302" t="str">
        <f>IF('Marks Entry'!AF85="","",'Marks Entry'!AF85)</f>
        <v/>
      </c>
      <c r="BU84" s="303" t="str">
        <f t="shared" si="175"/>
        <v/>
      </c>
      <c r="BV84" s="320" t="str">
        <f t="shared" si="176"/>
        <v/>
      </c>
      <c r="BW84" s="302" t="str">
        <f>IF('Marks Entry'!AG85="","",'Marks Entry'!AG85)</f>
        <v/>
      </c>
      <c r="BX84" s="320" t="str">
        <f t="shared" si="177"/>
        <v/>
      </c>
      <c r="BY84" s="317" t="str">
        <f>IF('Marks Entry'!AH85="","",'Marks Entry'!AH85)</f>
        <v/>
      </c>
      <c r="BZ84" s="321" t="str">
        <f t="shared" si="178"/>
        <v/>
      </c>
      <c r="CA84" s="307">
        <f t="shared" si="179"/>
        <v>0</v>
      </c>
      <c r="CB84" s="307">
        <f t="shared" si="134"/>
        <v>0</v>
      </c>
      <c r="CC84" s="308" t="str">
        <f t="shared" si="180"/>
        <v/>
      </c>
      <c r="CD84" s="307" t="str">
        <f t="shared" si="181"/>
        <v/>
      </c>
      <c r="CE84" s="307" t="str">
        <f t="shared" si="182"/>
        <v/>
      </c>
      <c r="CF84" s="307" t="str">
        <f t="shared" si="183"/>
        <v/>
      </c>
      <c r="CG84" s="302" t="str">
        <f>IF('Marks Entry'!AI85="","",'Marks Entry'!AI85)</f>
        <v/>
      </c>
      <c r="CH84" s="302" t="str">
        <f>IF('Marks Entry'!AJ85="","",'Marks Entry'!AJ85)</f>
        <v/>
      </c>
      <c r="CI84" s="302" t="str">
        <f>IF('Marks Entry'!AK85="","",'Marks Entry'!AK85)</f>
        <v/>
      </c>
      <c r="CJ84" s="303" t="str">
        <f t="shared" si="184"/>
        <v/>
      </c>
      <c r="CK84" s="320" t="str">
        <f t="shared" si="185"/>
        <v/>
      </c>
      <c r="CL84" s="302" t="str">
        <f>IF('Marks Entry'!AL85="","",'Marks Entry'!AL85)</f>
        <v/>
      </c>
      <c r="CM84" s="320" t="str">
        <f t="shared" si="186"/>
        <v/>
      </c>
      <c r="CN84" s="317" t="str">
        <f>IF('Marks Entry'!AM85="","",'Marks Entry'!AM85)</f>
        <v/>
      </c>
      <c r="CO84" s="321" t="str">
        <f t="shared" si="187"/>
        <v/>
      </c>
      <c r="CP84" s="307">
        <f t="shared" si="188"/>
        <v>0</v>
      </c>
      <c r="CQ84" s="307">
        <f t="shared" si="135"/>
        <v>0</v>
      </c>
      <c r="CR84" s="308" t="str">
        <f t="shared" si="189"/>
        <v/>
      </c>
      <c r="CS84" s="307" t="str">
        <f t="shared" si="190"/>
        <v/>
      </c>
      <c r="CT84" s="307" t="str">
        <f t="shared" si="191"/>
        <v/>
      </c>
      <c r="CU84" s="307" t="str">
        <f t="shared" si="192"/>
        <v/>
      </c>
      <c r="CV84" s="307">
        <f t="shared" si="136"/>
        <v>0</v>
      </c>
      <c r="CW84" s="322" t="str">
        <f t="shared" si="193"/>
        <v/>
      </c>
      <c r="CX84" s="322" t="str">
        <f t="shared" si="194"/>
        <v/>
      </c>
      <c r="CY84" s="322" t="str">
        <f t="shared" si="195"/>
        <v/>
      </c>
      <c r="CZ84" s="322" t="str">
        <f t="shared" si="196"/>
        <v/>
      </c>
      <c r="DA84" s="322" t="str">
        <f t="shared" si="197"/>
        <v/>
      </c>
      <c r="DB84" s="322" t="str">
        <f t="shared" si="198"/>
        <v/>
      </c>
      <c r="DC84" s="310">
        <f t="shared" si="227"/>
        <v>0</v>
      </c>
      <c r="DD84" s="310">
        <f t="shared" si="228"/>
        <v>0</v>
      </c>
      <c r="DE84" s="310">
        <f t="shared" si="229"/>
        <v>0</v>
      </c>
      <c r="DF84" s="310">
        <f t="shared" si="230"/>
        <v>0</v>
      </c>
      <c r="DG84" s="310">
        <f t="shared" si="231"/>
        <v>0</v>
      </c>
      <c r="DH84" s="323" t="str">
        <f t="shared" si="199"/>
        <v/>
      </c>
      <c r="DI84" s="20" t="str">
        <f>IF('Marks Entry'!AN85="","",'Marks Entry'!AN85)</f>
        <v/>
      </c>
      <c r="DJ84" s="20" t="str">
        <f>IF('Marks Entry'!AO85="","",'Marks Entry'!AO85)</f>
        <v/>
      </c>
      <c r="DK84" s="20" t="str">
        <f>IF('Marks Entry'!AP85="","",'Marks Entry'!AP85)</f>
        <v/>
      </c>
      <c r="DL84" s="20" t="str">
        <f>IF('Marks Entry'!AQ85="","",'Marks Entry'!AQ85)</f>
        <v/>
      </c>
      <c r="DM84" s="302" t="str">
        <f t="shared" si="200"/>
        <v/>
      </c>
      <c r="DN84" s="302" t="str">
        <f t="shared" si="201"/>
        <v/>
      </c>
      <c r="DO84" s="324" t="str">
        <f t="shared" si="202"/>
        <v/>
      </c>
      <c r="DP84" s="302" t="str">
        <f t="shared" si="203"/>
        <v/>
      </c>
      <c r="DQ84" s="325" t="str">
        <f t="shared" si="204"/>
        <v/>
      </c>
      <c r="DR84" s="324" t="str">
        <f t="shared" si="205"/>
        <v/>
      </c>
      <c r="DS84" s="302" t="str">
        <f t="shared" si="206"/>
        <v/>
      </c>
      <c r="DT84" s="325" t="str">
        <f t="shared" si="207"/>
        <v/>
      </c>
      <c r="DU84" s="324" t="str">
        <f t="shared" si="208"/>
        <v/>
      </c>
      <c r="DV84" s="302" t="str">
        <f t="shared" si="209"/>
        <v/>
      </c>
      <c r="DW84" s="325" t="str">
        <f t="shared" si="210"/>
        <v/>
      </c>
      <c r="DX84" s="324" t="str">
        <f t="shared" si="211"/>
        <v/>
      </c>
      <c r="DY84" s="302" t="str">
        <f t="shared" si="212"/>
        <v/>
      </c>
      <c r="DZ84" s="325" t="str">
        <f t="shared" si="213"/>
        <v/>
      </c>
      <c r="EA84" s="324" t="str">
        <f t="shared" si="214"/>
        <v/>
      </c>
      <c r="EB84" s="302" t="str">
        <f t="shared" si="215"/>
        <v/>
      </c>
      <c r="EC84" s="325" t="str">
        <f t="shared" si="216"/>
        <v/>
      </c>
      <c r="ED84" s="324" t="str">
        <f t="shared" si="137"/>
        <v/>
      </c>
      <c r="EE84" s="313" t="str">
        <f t="shared" si="217"/>
        <v xml:space="preserve">      </v>
      </c>
      <c r="EF84" s="313" t="str">
        <f t="shared" si="218"/>
        <v xml:space="preserve">      </v>
      </c>
      <c r="EG84" s="313" t="str">
        <f t="shared" si="219"/>
        <v xml:space="preserve">      </v>
      </c>
      <c r="EH84" s="313" t="str">
        <f t="shared" si="220"/>
        <v xml:space="preserve">      </v>
      </c>
      <c r="EI84" s="313" t="str">
        <f t="shared" si="221"/>
        <v/>
      </c>
      <c r="EJ84" s="326" t="str">
        <f t="shared" si="222"/>
        <v/>
      </c>
      <c r="EK84" s="327" t="str">
        <f t="shared" si="223"/>
        <v/>
      </c>
      <c r="EL84" s="328" t="str">
        <f t="shared" si="224"/>
        <v/>
      </c>
      <c r="EM84" s="329" t="str">
        <f t="shared" si="225"/>
        <v/>
      </c>
      <c r="EN84" s="330" t="str">
        <f t="shared" si="138"/>
        <v/>
      </c>
      <c r="EO84" s="20" t="str">
        <f t="shared" si="226"/>
        <v/>
      </c>
    </row>
    <row r="85" spans="1:145" s="132" customFormat="1" ht="15.65" customHeight="1">
      <c r="A85" s="315">
        <v>80</v>
      </c>
      <c r="B85" s="316">
        <f>IF('Marks Entry'!B86="","",'Marks Entry'!B86)</f>
        <v>980</v>
      </c>
      <c r="C85" s="317" t="str">
        <f>IF('Marks Entry'!C86="","",'Marks Entry'!C86)</f>
        <v/>
      </c>
      <c r="D85" s="318" t="str">
        <f>IF('Marks Entry'!D86="","",'Marks Entry'!D86)</f>
        <v/>
      </c>
      <c r="E85" s="319" t="str">
        <f>IF('Marks Entry'!E86="","",'Marks Entry'!E86)</f>
        <v/>
      </c>
      <c r="F85" s="319" t="str">
        <f>IF('Marks Entry'!F86="","",'Marks Entry'!F86)</f>
        <v/>
      </c>
      <c r="G85" s="319" t="str">
        <f>IF('Marks Entry'!G86="","",'Marks Entry'!G86)</f>
        <v/>
      </c>
      <c r="H85" s="302" t="str">
        <f>IF('Marks Entry'!H86="","",'Marks Entry'!H86)</f>
        <v/>
      </c>
      <c r="I85" s="302" t="str">
        <f>IF('Marks Entry'!I86="","",'Marks Entry'!I86)</f>
        <v/>
      </c>
      <c r="J85" s="302" t="str">
        <f>IF('Marks Entry'!J86="","",'Marks Entry'!J86)</f>
        <v/>
      </c>
      <c r="K85" s="302" t="str">
        <f>IF('Marks Entry'!K86="","",'Marks Entry'!K86)</f>
        <v/>
      </c>
      <c r="L85" s="302" t="str">
        <f>IF('Marks Entry'!L86="","",'Marks Entry'!L86)</f>
        <v/>
      </c>
      <c r="M85" s="303" t="str">
        <f t="shared" si="139"/>
        <v/>
      </c>
      <c r="N85" s="320" t="str">
        <f t="shared" si="140"/>
        <v/>
      </c>
      <c r="O85" s="302" t="str">
        <f>IF('Marks Entry'!M86="","",'Marks Entry'!M86)</f>
        <v/>
      </c>
      <c r="P85" s="320" t="str">
        <f t="shared" si="141"/>
        <v/>
      </c>
      <c r="Q85" s="317" t="str">
        <f>IF('Marks Entry'!N86="","",'Marks Entry'!N86)</f>
        <v/>
      </c>
      <c r="R85" s="321" t="str">
        <f t="shared" si="142"/>
        <v/>
      </c>
      <c r="S85" s="307">
        <f t="shared" si="143"/>
        <v>0</v>
      </c>
      <c r="T85" s="307">
        <f t="shared" si="130"/>
        <v>0</v>
      </c>
      <c r="U85" s="308" t="str">
        <f t="shared" si="144"/>
        <v/>
      </c>
      <c r="V85" s="307" t="str">
        <f t="shared" si="145"/>
        <v/>
      </c>
      <c r="W85" s="307" t="str">
        <f t="shared" si="146"/>
        <v/>
      </c>
      <c r="X85" s="307" t="str">
        <f t="shared" si="147"/>
        <v/>
      </c>
      <c r="Y85" s="302" t="str">
        <f>IF('Marks Entry'!O86="","",'Marks Entry'!O86)</f>
        <v/>
      </c>
      <c r="Z85" s="302" t="str">
        <f>IF('Marks Entry'!P86="","",'Marks Entry'!P86)</f>
        <v/>
      </c>
      <c r="AA85" s="302" t="str">
        <f>IF('Marks Entry'!Q86="","",'Marks Entry'!Q86)</f>
        <v/>
      </c>
      <c r="AB85" s="303" t="str">
        <f t="shared" si="148"/>
        <v/>
      </c>
      <c r="AC85" s="320" t="str">
        <f t="shared" si="149"/>
        <v/>
      </c>
      <c r="AD85" s="302" t="str">
        <f>IF('Marks Entry'!R86="","",'Marks Entry'!R86)</f>
        <v/>
      </c>
      <c r="AE85" s="320" t="str">
        <f t="shared" si="150"/>
        <v/>
      </c>
      <c r="AF85" s="317" t="str">
        <f>IF('Marks Entry'!S86="","",'Marks Entry'!S86)</f>
        <v/>
      </c>
      <c r="AG85" s="321" t="str">
        <f t="shared" si="151"/>
        <v/>
      </c>
      <c r="AH85" s="307">
        <f t="shared" si="152"/>
        <v>0</v>
      </c>
      <c r="AI85" s="307">
        <f t="shared" si="131"/>
        <v>0</v>
      </c>
      <c r="AJ85" s="308" t="str">
        <f t="shared" si="153"/>
        <v/>
      </c>
      <c r="AK85" s="307" t="str">
        <f t="shared" si="154"/>
        <v/>
      </c>
      <c r="AL85" s="307" t="str">
        <f t="shared" si="155"/>
        <v/>
      </c>
      <c r="AM85" s="307" t="str">
        <f t="shared" si="156"/>
        <v/>
      </c>
      <c r="AN85" s="302" t="str">
        <f>IF('Marks Entry'!T86="","",'Marks Entry'!T86)</f>
        <v/>
      </c>
      <c r="AO85" s="302" t="str">
        <f>IF('Marks Entry'!U86="","",'Marks Entry'!U86)</f>
        <v/>
      </c>
      <c r="AP85" s="302" t="str">
        <f>IF('Marks Entry'!V86="","",'Marks Entry'!V86)</f>
        <v/>
      </c>
      <c r="AQ85" s="303" t="str">
        <f t="shared" si="157"/>
        <v/>
      </c>
      <c r="AR85" s="320" t="str">
        <f t="shared" si="158"/>
        <v/>
      </c>
      <c r="AS85" s="302" t="str">
        <f>IF('Marks Entry'!W86="","",'Marks Entry'!W86)</f>
        <v/>
      </c>
      <c r="AT85" s="320" t="str">
        <f t="shared" si="159"/>
        <v/>
      </c>
      <c r="AU85" s="317" t="str">
        <f>IF('Marks Entry'!X86="","",'Marks Entry'!X86)</f>
        <v/>
      </c>
      <c r="AV85" s="321" t="str">
        <f t="shared" si="160"/>
        <v/>
      </c>
      <c r="AW85" s="307">
        <f t="shared" si="161"/>
        <v>0</v>
      </c>
      <c r="AX85" s="307">
        <f t="shared" si="132"/>
        <v>0</v>
      </c>
      <c r="AY85" s="308" t="str">
        <f t="shared" si="162"/>
        <v/>
      </c>
      <c r="AZ85" s="307" t="str">
        <f t="shared" si="163"/>
        <v/>
      </c>
      <c r="BA85" s="307" t="str">
        <f t="shared" si="164"/>
        <v/>
      </c>
      <c r="BB85" s="307" t="str">
        <f t="shared" si="165"/>
        <v/>
      </c>
      <c r="BC85" s="302" t="str">
        <f>IF('Marks Entry'!Y86="","",'Marks Entry'!Y86)</f>
        <v/>
      </c>
      <c r="BD85" s="302" t="str">
        <f>IF('Marks Entry'!Z86="","",'Marks Entry'!Z86)</f>
        <v/>
      </c>
      <c r="BE85" s="302" t="str">
        <f>IF('Marks Entry'!AA86="","",'Marks Entry'!AA86)</f>
        <v/>
      </c>
      <c r="BF85" s="303" t="str">
        <f t="shared" si="166"/>
        <v/>
      </c>
      <c r="BG85" s="320" t="str">
        <f t="shared" si="167"/>
        <v/>
      </c>
      <c r="BH85" s="302" t="str">
        <f>IF('Marks Entry'!AB86="","",'Marks Entry'!AB86)</f>
        <v/>
      </c>
      <c r="BI85" s="320" t="str">
        <f t="shared" si="168"/>
        <v/>
      </c>
      <c r="BJ85" s="317" t="str">
        <f>IF('Marks Entry'!AC86="","",'Marks Entry'!AC86)</f>
        <v/>
      </c>
      <c r="BK85" s="321" t="str">
        <f t="shared" si="169"/>
        <v/>
      </c>
      <c r="BL85" s="307">
        <f t="shared" si="170"/>
        <v>0</v>
      </c>
      <c r="BM85" s="307">
        <f t="shared" si="133"/>
        <v>0</v>
      </c>
      <c r="BN85" s="308" t="str">
        <f t="shared" si="171"/>
        <v/>
      </c>
      <c r="BO85" s="307" t="str">
        <f t="shared" si="172"/>
        <v/>
      </c>
      <c r="BP85" s="307" t="str">
        <f t="shared" si="173"/>
        <v/>
      </c>
      <c r="BQ85" s="307" t="str">
        <f t="shared" si="174"/>
        <v/>
      </c>
      <c r="BR85" s="302" t="str">
        <f>IF('Marks Entry'!AD86="","",'Marks Entry'!AD86)</f>
        <v/>
      </c>
      <c r="BS85" s="302" t="str">
        <f>IF('Marks Entry'!AE86="","",'Marks Entry'!AE86)</f>
        <v/>
      </c>
      <c r="BT85" s="302" t="str">
        <f>IF('Marks Entry'!AF86="","",'Marks Entry'!AF86)</f>
        <v/>
      </c>
      <c r="BU85" s="303" t="str">
        <f t="shared" si="175"/>
        <v/>
      </c>
      <c r="BV85" s="320" t="str">
        <f t="shared" si="176"/>
        <v/>
      </c>
      <c r="BW85" s="302" t="str">
        <f>IF('Marks Entry'!AG86="","",'Marks Entry'!AG86)</f>
        <v/>
      </c>
      <c r="BX85" s="320" t="str">
        <f t="shared" si="177"/>
        <v/>
      </c>
      <c r="BY85" s="317" t="str">
        <f>IF('Marks Entry'!AH86="","",'Marks Entry'!AH86)</f>
        <v/>
      </c>
      <c r="BZ85" s="321" t="str">
        <f t="shared" si="178"/>
        <v/>
      </c>
      <c r="CA85" s="307">
        <f t="shared" si="179"/>
        <v>0</v>
      </c>
      <c r="CB85" s="307">
        <f t="shared" si="134"/>
        <v>0</v>
      </c>
      <c r="CC85" s="308" t="str">
        <f t="shared" si="180"/>
        <v/>
      </c>
      <c r="CD85" s="307" t="str">
        <f t="shared" si="181"/>
        <v/>
      </c>
      <c r="CE85" s="307" t="str">
        <f t="shared" si="182"/>
        <v/>
      </c>
      <c r="CF85" s="307" t="str">
        <f t="shared" si="183"/>
        <v/>
      </c>
      <c r="CG85" s="302" t="str">
        <f>IF('Marks Entry'!AI86="","",'Marks Entry'!AI86)</f>
        <v/>
      </c>
      <c r="CH85" s="302" t="str">
        <f>IF('Marks Entry'!AJ86="","",'Marks Entry'!AJ86)</f>
        <v/>
      </c>
      <c r="CI85" s="302" t="str">
        <f>IF('Marks Entry'!AK86="","",'Marks Entry'!AK86)</f>
        <v/>
      </c>
      <c r="CJ85" s="303" t="str">
        <f t="shared" si="184"/>
        <v/>
      </c>
      <c r="CK85" s="320" t="str">
        <f t="shared" si="185"/>
        <v/>
      </c>
      <c r="CL85" s="302" t="str">
        <f>IF('Marks Entry'!AL86="","",'Marks Entry'!AL86)</f>
        <v/>
      </c>
      <c r="CM85" s="320" t="str">
        <f t="shared" si="186"/>
        <v/>
      </c>
      <c r="CN85" s="317" t="str">
        <f>IF('Marks Entry'!AM86="","",'Marks Entry'!AM86)</f>
        <v/>
      </c>
      <c r="CO85" s="321" t="str">
        <f t="shared" si="187"/>
        <v/>
      </c>
      <c r="CP85" s="307">
        <f t="shared" si="188"/>
        <v>0</v>
      </c>
      <c r="CQ85" s="307">
        <f t="shared" si="135"/>
        <v>0</v>
      </c>
      <c r="CR85" s="308" t="str">
        <f t="shared" si="189"/>
        <v/>
      </c>
      <c r="CS85" s="307" t="str">
        <f t="shared" si="190"/>
        <v/>
      </c>
      <c r="CT85" s="307" t="str">
        <f t="shared" si="191"/>
        <v/>
      </c>
      <c r="CU85" s="307" t="str">
        <f t="shared" si="192"/>
        <v/>
      </c>
      <c r="CV85" s="307">
        <f t="shared" si="136"/>
        <v>0</v>
      </c>
      <c r="CW85" s="322" t="str">
        <f t="shared" si="193"/>
        <v/>
      </c>
      <c r="CX85" s="322" t="str">
        <f t="shared" si="194"/>
        <v/>
      </c>
      <c r="CY85" s="322" t="str">
        <f t="shared" si="195"/>
        <v/>
      </c>
      <c r="CZ85" s="322" t="str">
        <f t="shared" si="196"/>
        <v/>
      </c>
      <c r="DA85" s="322" t="str">
        <f t="shared" si="197"/>
        <v/>
      </c>
      <c r="DB85" s="322" t="str">
        <f t="shared" si="198"/>
        <v/>
      </c>
      <c r="DC85" s="310">
        <f t="shared" si="227"/>
        <v>0</v>
      </c>
      <c r="DD85" s="310">
        <f t="shared" si="228"/>
        <v>0</v>
      </c>
      <c r="DE85" s="310">
        <f t="shared" si="229"/>
        <v>0</v>
      </c>
      <c r="DF85" s="310">
        <f t="shared" si="230"/>
        <v>0</v>
      </c>
      <c r="DG85" s="310">
        <f t="shared" si="231"/>
        <v>0</v>
      </c>
      <c r="DH85" s="323" t="str">
        <f t="shared" si="199"/>
        <v/>
      </c>
      <c r="DI85" s="20" t="str">
        <f>IF('Marks Entry'!AN86="","",'Marks Entry'!AN86)</f>
        <v/>
      </c>
      <c r="DJ85" s="20" t="str">
        <f>IF('Marks Entry'!AO86="","",'Marks Entry'!AO86)</f>
        <v/>
      </c>
      <c r="DK85" s="20" t="str">
        <f>IF('Marks Entry'!AP86="","",'Marks Entry'!AP86)</f>
        <v/>
      </c>
      <c r="DL85" s="20" t="str">
        <f>IF('Marks Entry'!AQ86="","",'Marks Entry'!AQ86)</f>
        <v/>
      </c>
      <c r="DM85" s="302" t="str">
        <f t="shared" si="200"/>
        <v/>
      </c>
      <c r="DN85" s="302" t="str">
        <f t="shared" si="201"/>
        <v/>
      </c>
      <c r="DO85" s="324" t="str">
        <f t="shared" si="202"/>
        <v/>
      </c>
      <c r="DP85" s="302" t="str">
        <f t="shared" si="203"/>
        <v/>
      </c>
      <c r="DQ85" s="325" t="str">
        <f t="shared" si="204"/>
        <v/>
      </c>
      <c r="DR85" s="324" t="str">
        <f t="shared" si="205"/>
        <v/>
      </c>
      <c r="DS85" s="302" t="str">
        <f t="shared" si="206"/>
        <v/>
      </c>
      <c r="DT85" s="325" t="str">
        <f t="shared" si="207"/>
        <v/>
      </c>
      <c r="DU85" s="324" t="str">
        <f t="shared" si="208"/>
        <v/>
      </c>
      <c r="DV85" s="302" t="str">
        <f t="shared" si="209"/>
        <v/>
      </c>
      <c r="DW85" s="325" t="str">
        <f t="shared" si="210"/>
        <v/>
      </c>
      <c r="DX85" s="324" t="str">
        <f t="shared" si="211"/>
        <v/>
      </c>
      <c r="DY85" s="302" t="str">
        <f t="shared" si="212"/>
        <v/>
      </c>
      <c r="DZ85" s="325" t="str">
        <f t="shared" si="213"/>
        <v/>
      </c>
      <c r="EA85" s="324" t="str">
        <f t="shared" si="214"/>
        <v/>
      </c>
      <c r="EB85" s="302" t="str">
        <f t="shared" si="215"/>
        <v/>
      </c>
      <c r="EC85" s="325" t="str">
        <f t="shared" si="216"/>
        <v/>
      </c>
      <c r="ED85" s="324" t="str">
        <f t="shared" si="137"/>
        <v/>
      </c>
      <c r="EE85" s="313" t="str">
        <f t="shared" si="217"/>
        <v xml:space="preserve">      </v>
      </c>
      <c r="EF85" s="313" t="str">
        <f t="shared" si="218"/>
        <v xml:space="preserve">      </v>
      </c>
      <c r="EG85" s="313" t="str">
        <f t="shared" si="219"/>
        <v xml:space="preserve">      </v>
      </c>
      <c r="EH85" s="313" t="str">
        <f t="shared" si="220"/>
        <v xml:space="preserve">      </v>
      </c>
      <c r="EI85" s="313" t="str">
        <f t="shared" si="221"/>
        <v/>
      </c>
      <c r="EJ85" s="326" t="str">
        <f t="shared" si="222"/>
        <v/>
      </c>
      <c r="EK85" s="327" t="str">
        <f t="shared" si="223"/>
        <v/>
      </c>
      <c r="EL85" s="328" t="str">
        <f t="shared" si="224"/>
        <v/>
      </c>
      <c r="EM85" s="329" t="str">
        <f t="shared" si="225"/>
        <v/>
      </c>
      <c r="EN85" s="330" t="str">
        <f t="shared" si="138"/>
        <v/>
      </c>
      <c r="EO85" s="20" t="str">
        <f t="shared" si="226"/>
        <v/>
      </c>
    </row>
    <row r="86" spans="1:145" s="132" customFormat="1" ht="15.65" customHeight="1">
      <c r="A86" s="315">
        <v>81</v>
      </c>
      <c r="B86" s="316">
        <f>IF('Marks Entry'!B87="","",'Marks Entry'!B87)</f>
        <v>981</v>
      </c>
      <c r="C86" s="317" t="str">
        <f>IF('Marks Entry'!C87="","",'Marks Entry'!C87)</f>
        <v/>
      </c>
      <c r="D86" s="318" t="str">
        <f>IF('Marks Entry'!D87="","",'Marks Entry'!D87)</f>
        <v/>
      </c>
      <c r="E86" s="319" t="str">
        <f>IF('Marks Entry'!E87="","",'Marks Entry'!E87)</f>
        <v/>
      </c>
      <c r="F86" s="319" t="str">
        <f>IF('Marks Entry'!F87="","",'Marks Entry'!F87)</f>
        <v/>
      </c>
      <c r="G86" s="319" t="str">
        <f>IF('Marks Entry'!G87="","",'Marks Entry'!G87)</f>
        <v/>
      </c>
      <c r="H86" s="302" t="str">
        <f>IF('Marks Entry'!H87="","",'Marks Entry'!H87)</f>
        <v/>
      </c>
      <c r="I86" s="302" t="str">
        <f>IF('Marks Entry'!I87="","",'Marks Entry'!I87)</f>
        <v/>
      </c>
      <c r="J86" s="302" t="str">
        <f>IF('Marks Entry'!J87="","",'Marks Entry'!J87)</f>
        <v/>
      </c>
      <c r="K86" s="302" t="str">
        <f>IF('Marks Entry'!K87="","",'Marks Entry'!K87)</f>
        <v/>
      </c>
      <c r="L86" s="302" t="str">
        <f>IF('Marks Entry'!L87="","",'Marks Entry'!L87)</f>
        <v/>
      </c>
      <c r="M86" s="303" t="str">
        <f t="shared" si="139"/>
        <v/>
      </c>
      <c r="N86" s="320" t="str">
        <f t="shared" si="140"/>
        <v/>
      </c>
      <c r="O86" s="302" t="str">
        <f>IF('Marks Entry'!M87="","",'Marks Entry'!M87)</f>
        <v/>
      </c>
      <c r="P86" s="320" t="str">
        <f t="shared" si="141"/>
        <v/>
      </c>
      <c r="Q86" s="317" t="str">
        <f>IF('Marks Entry'!N87="","",'Marks Entry'!N87)</f>
        <v/>
      </c>
      <c r="R86" s="321" t="str">
        <f t="shared" si="142"/>
        <v/>
      </c>
      <c r="S86" s="307">
        <f t="shared" si="143"/>
        <v>0</v>
      </c>
      <c r="T86" s="307">
        <f t="shared" si="130"/>
        <v>0</v>
      </c>
      <c r="U86" s="308" t="str">
        <f t="shared" si="144"/>
        <v/>
      </c>
      <c r="V86" s="307" t="str">
        <f t="shared" si="145"/>
        <v/>
      </c>
      <c r="W86" s="307" t="str">
        <f t="shared" si="146"/>
        <v/>
      </c>
      <c r="X86" s="307" t="str">
        <f t="shared" si="147"/>
        <v/>
      </c>
      <c r="Y86" s="302" t="str">
        <f>IF('Marks Entry'!O87="","",'Marks Entry'!O87)</f>
        <v/>
      </c>
      <c r="Z86" s="302" t="str">
        <f>IF('Marks Entry'!P87="","",'Marks Entry'!P87)</f>
        <v/>
      </c>
      <c r="AA86" s="302" t="str">
        <f>IF('Marks Entry'!Q87="","",'Marks Entry'!Q87)</f>
        <v/>
      </c>
      <c r="AB86" s="303" t="str">
        <f t="shared" si="148"/>
        <v/>
      </c>
      <c r="AC86" s="320" t="str">
        <f t="shared" si="149"/>
        <v/>
      </c>
      <c r="AD86" s="302" t="str">
        <f>IF('Marks Entry'!R87="","",'Marks Entry'!R87)</f>
        <v/>
      </c>
      <c r="AE86" s="320" t="str">
        <f t="shared" si="150"/>
        <v/>
      </c>
      <c r="AF86" s="317" t="str">
        <f>IF('Marks Entry'!S87="","",'Marks Entry'!S87)</f>
        <v/>
      </c>
      <c r="AG86" s="321" t="str">
        <f t="shared" si="151"/>
        <v/>
      </c>
      <c r="AH86" s="307">
        <f t="shared" si="152"/>
        <v>0</v>
      </c>
      <c r="AI86" s="307">
        <f t="shared" si="131"/>
        <v>0</v>
      </c>
      <c r="AJ86" s="308" t="str">
        <f t="shared" si="153"/>
        <v/>
      </c>
      <c r="AK86" s="307" t="str">
        <f t="shared" si="154"/>
        <v/>
      </c>
      <c r="AL86" s="307" t="str">
        <f t="shared" si="155"/>
        <v/>
      </c>
      <c r="AM86" s="307" t="str">
        <f t="shared" si="156"/>
        <v/>
      </c>
      <c r="AN86" s="302" t="str">
        <f>IF('Marks Entry'!T87="","",'Marks Entry'!T87)</f>
        <v/>
      </c>
      <c r="AO86" s="302" t="str">
        <f>IF('Marks Entry'!U87="","",'Marks Entry'!U87)</f>
        <v/>
      </c>
      <c r="AP86" s="302" t="str">
        <f>IF('Marks Entry'!V87="","",'Marks Entry'!V87)</f>
        <v/>
      </c>
      <c r="AQ86" s="303" t="str">
        <f t="shared" si="157"/>
        <v/>
      </c>
      <c r="AR86" s="320" t="str">
        <f t="shared" si="158"/>
        <v/>
      </c>
      <c r="AS86" s="302" t="str">
        <f>IF('Marks Entry'!W87="","",'Marks Entry'!W87)</f>
        <v/>
      </c>
      <c r="AT86" s="320" t="str">
        <f t="shared" si="159"/>
        <v/>
      </c>
      <c r="AU86" s="317" t="str">
        <f>IF('Marks Entry'!X87="","",'Marks Entry'!X87)</f>
        <v/>
      </c>
      <c r="AV86" s="321" t="str">
        <f t="shared" si="160"/>
        <v/>
      </c>
      <c r="AW86" s="307">
        <f t="shared" si="161"/>
        <v>0</v>
      </c>
      <c r="AX86" s="307">
        <f t="shared" si="132"/>
        <v>0</v>
      </c>
      <c r="AY86" s="308" t="str">
        <f t="shared" si="162"/>
        <v/>
      </c>
      <c r="AZ86" s="307" t="str">
        <f t="shared" si="163"/>
        <v/>
      </c>
      <c r="BA86" s="307" t="str">
        <f t="shared" si="164"/>
        <v/>
      </c>
      <c r="BB86" s="307" t="str">
        <f t="shared" si="165"/>
        <v/>
      </c>
      <c r="BC86" s="302" t="str">
        <f>IF('Marks Entry'!Y87="","",'Marks Entry'!Y87)</f>
        <v/>
      </c>
      <c r="BD86" s="302" t="str">
        <f>IF('Marks Entry'!Z87="","",'Marks Entry'!Z87)</f>
        <v/>
      </c>
      <c r="BE86" s="302" t="str">
        <f>IF('Marks Entry'!AA87="","",'Marks Entry'!AA87)</f>
        <v/>
      </c>
      <c r="BF86" s="303" t="str">
        <f t="shared" si="166"/>
        <v/>
      </c>
      <c r="BG86" s="320" t="str">
        <f t="shared" si="167"/>
        <v/>
      </c>
      <c r="BH86" s="302" t="str">
        <f>IF('Marks Entry'!AB87="","",'Marks Entry'!AB87)</f>
        <v/>
      </c>
      <c r="BI86" s="320" t="str">
        <f t="shared" si="168"/>
        <v/>
      </c>
      <c r="BJ86" s="317" t="str">
        <f>IF('Marks Entry'!AC87="","",'Marks Entry'!AC87)</f>
        <v/>
      </c>
      <c r="BK86" s="321" t="str">
        <f t="shared" si="169"/>
        <v/>
      </c>
      <c r="BL86" s="307">
        <f t="shared" si="170"/>
        <v>0</v>
      </c>
      <c r="BM86" s="307">
        <f t="shared" si="133"/>
        <v>0</v>
      </c>
      <c r="BN86" s="308" t="str">
        <f t="shared" si="171"/>
        <v/>
      </c>
      <c r="BO86" s="307" t="str">
        <f t="shared" si="172"/>
        <v/>
      </c>
      <c r="BP86" s="307" t="str">
        <f t="shared" si="173"/>
        <v/>
      </c>
      <c r="BQ86" s="307" t="str">
        <f t="shared" si="174"/>
        <v/>
      </c>
      <c r="BR86" s="302" t="str">
        <f>IF('Marks Entry'!AD87="","",'Marks Entry'!AD87)</f>
        <v/>
      </c>
      <c r="BS86" s="302" t="str">
        <f>IF('Marks Entry'!AE87="","",'Marks Entry'!AE87)</f>
        <v/>
      </c>
      <c r="BT86" s="302" t="str">
        <f>IF('Marks Entry'!AF87="","",'Marks Entry'!AF87)</f>
        <v/>
      </c>
      <c r="BU86" s="303" t="str">
        <f t="shared" si="175"/>
        <v/>
      </c>
      <c r="BV86" s="320" t="str">
        <f t="shared" si="176"/>
        <v/>
      </c>
      <c r="BW86" s="302" t="str">
        <f>IF('Marks Entry'!AG87="","",'Marks Entry'!AG87)</f>
        <v/>
      </c>
      <c r="BX86" s="320" t="str">
        <f t="shared" si="177"/>
        <v/>
      </c>
      <c r="BY86" s="317" t="str">
        <f>IF('Marks Entry'!AH87="","",'Marks Entry'!AH87)</f>
        <v/>
      </c>
      <c r="BZ86" s="321" t="str">
        <f t="shared" si="178"/>
        <v/>
      </c>
      <c r="CA86" s="307">
        <f t="shared" si="179"/>
        <v>0</v>
      </c>
      <c r="CB86" s="307">
        <f t="shared" si="134"/>
        <v>0</v>
      </c>
      <c r="CC86" s="308" t="str">
        <f t="shared" si="180"/>
        <v/>
      </c>
      <c r="CD86" s="307" t="str">
        <f t="shared" si="181"/>
        <v/>
      </c>
      <c r="CE86" s="307" t="str">
        <f t="shared" si="182"/>
        <v/>
      </c>
      <c r="CF86" s="307" t="str">
        <f t="shared" si="183"/>
        <v/>
      </c>
      <c r="CG86" s="302" t="str">
        <f>IF('Marks Entry'!AI87="","",'Marks Entry'!AI87)</f>
        <v/>
      </c>
      <c r="CH86" s="302" t="str">
        <f>IF('Marks Entry'!AJ87="","",'Marks Entry'!AJ87)</f>
        <v/>
      </c>
      <c r="CI86" s="302" t="str">
        <f>IF('Marks Entry'!AK87="","",'Marks Entry'!AK87)</f>
        <v/>
      </c>
      <c r="CJ86" s="303" t="str">
        <f t="shared" si="184"/>
        <v/>
      </c>
      <c r="CK86" s="320" t="str">
        <f t="shared" si="185"/>
        <v/>
      </c>
      <c r="CL86" s="302" t="str">
        <f>IF('Marks Entry'!AL87="","",'Marks Entry'!AL87)</f>
        <v/>
      </c>
      <c r="CM86" s="320" t="str">
        <f t="shared" si="186"/>
        <v/>
      </c>
      <c r="CN86" s="317" t="str">
        <f>IF('Marks Entry'!AM87="","",'Marks Entry'!AM87)</f>
        <v/>
      </c>
      <c r="CO86" s="321" t="str">
        <f t="shared" si="187"/>
        <v/>
      </c>
      <c r="CP86" s="307">
        <f t="shared" si="188"/>
        <v>0</v>
      </c>
      <c r="CQ86" s="307">
        <f t="shared" si="135"/>
        <v>0</v>
      </c>
      <c r="CR86" s="308" t="str">
        <f t="shared" si="189"/>
        <v/>
      </c>
      <c r="CS86" s="307" t="str">
        <f t="shared" si="190"/>
        <v/>
      </c>
      <c r="CT86" s="307" t="str">
        <f t="shared" si="191"/>
        <v/>
      </c>
      <c r="CU86" s="307" t="str">
        <f t="shared" si="192"/>
        <v/>
      </c>
      <c r="CV86" s="307">
        <f t="shared" si="136"/>
        <v>0</v>
      </c>
      <c r="CW86" s="322" t="str">
        <f t="shared" si="193"/>
        <v/>
      </c>
      <c r="CX86" s="322" t="str">
        <f t="shared" si="194"/>
        <v/>
      </c>
      <c r="CY86" s="322" t="str">
        <f t="shared" si="195"/>
        <v/>
      </c>
      <c r="CZ86" s="322" t="str">
        <f t="shared" si="196"/>
        <v/>
      </c>
      <c r="DA86" s="322" t="str">
        <f t="shared" si="197"/>
        <v/>
      </c>
      <c r="DB86" s="322" t="str">
        <f t="shared" si="198"/>
        <v/>
      </c>
      <c r="DC86" s="310">
        <f t="shared" si="227"/>
        <v>0</v>
      </c>
      <c r="DD86" s="310">
        <f t="shared" si="228"/>
        <v>0</v>
      </c>
      <c r="DE86" s="310">
        <f t="shared" si="229"/>
        <v>0</v>
      </c>
      <c r="DF86" s="310">
        <f t="shared" si="230"/>
        <v>0</v>
      </c>
      <c r="DG86" s="310">
        <f t="shared" si="231"/>
        <v>0</v>
      </c>
      <c r="DH86" s="323" t="str">
        <f t="shared" si="199"/>
        <v/>
      </c>
      <c r="DI86" s="20" t="str">
        <f>IF('Marks Entry'!AN87="","",'Marks Entry'!AN87)</f>
        <v/>
      </c>
      <c r="DJ86" s="20" t="str">
        <f>IF('Marks Entry'!AO87="","",'Marks Entry'!AO87)</f>
        <v/>
      </c>
      <c r="DK86" s="20" t="str">
        <f>IF('Marks Entry'!AP87="","",'Marks Entry'!AP87)</f>
        <v/>
      </c>
      <c r="DL86" s="20" t="str">
        <f>IF('Marks Entry'!AQ87="","",'Marks Entry'!AQ87)</f>
        <v/>
      </c>
      <c r="DM86" s="302" t="str">
        <f t="shared" si="200"/>
        <v/>
      </c>
      <c r="DN86" s="302" t="str">
        <f t="shared" si="201"/>
        <v/>
      </c>
      <c r="DO86" s="324" t="str">
        <f t="shared" si="202"/>
        <v/>
      </c>
      <c r="DP86" s="302" t="str">
        <f t="shared" si="203"/>
        <v/>
      </c>
      <c r="DQ86" s="325" t="str">
        <f t="shared" si="204"/>
        <v/>
      </c>
      <c r="DR86" s="324" t="str">
        <f t="shared" si="205"/>
        <v/>
      </c>
      <c r="DS86" s="302" t="str">
        <f t="shared" si="206"/>
        <v/>
      </c>
      <c r="DT86" s="325" t="str">
        <f t="shared" si="207"/>
        <v/>
      </c>
      <c r="DU86" s="324" t="str">
        <f t="shared" si="208"/>
        <v/>
      </c>
      <c r="DV86" s="302" t="str">
        <f t="shared" si="209"/>
        <v/>
      </c>
      <c r="DW86" s="325" t="str">
        <f t="shared" si="210"/>
        <v/>
      </c>
      <c r="DX86" s="324" t="str">
        <f t="shared" si="211"/>
        <v/>
      </c>
      <c r="DY86" s="302" t="str">
        <f t="shared" si="212"/>
        <v/>
      </c>
      <c r="DZ86" s="325" t="str">
        <f t="shared" si="213"/>
        <v/>
      </c>
      <c r="EA86" s="324" t="str">
        <f t="shared" si="214"/>
        <v/>
      </c>
      <c r="EB86" s="302" t="str">
        <f t="shared" si="215"/>
        <v/>
      </c>
      <c r="EC86" s="325" t="str">
        <f t="shared" si="216"/>
        <v/>
      </c>
      <c r="ED86" s="324" t="str">
        <f t="shared" si="137"/>
        <v/>
      </c>
      <c r="EE86" s="313" t="str">
        <f t="shared" si="217"/>
        <v xml:space="preserve">      </v>
      </c>
      <c r="EF86" s="313" t="str">
        <f t="shared" si="218"/>
        <v xml:space="preserve">      </v>
      </c>
      <c r="EG86" s="313" t="str">
        <f t="shared" si="219"/>
        <v xml:space="preserve">      </v>
      </c>
      <c r="EH86" s="313" t="str">
        <f t="shared" si="220"/>
        <v xml:space="preserve">      </v>
      </c>
      <c r="EI86" s="313" t="str">
        <f t="shared" si="221"/>
        <v/>
      </c>
      <c r="EJ86" s="326" t="str">
        <f t="shared" si="222"/>
        <v/>
      </c>
      <c r="EK86" s="327" t="str">
        <f t="shared" si="223"/>
        <v/>
      </c>
      <c r="EL86" s="328" t="str">
        <f t="shared" si="224"/>
        <v/>
      </c>
      <c r="EM86" s="329" t="str">
        <f t="shared" si="225"/>
        <v/>
      </c>
      <c r="EN86" s="330" t="str">
        <f t="shared" si="138"/>
        <v/>
      </c>
      <c r="EO86" s="20" t="str">
        <f t="shared" si="226"/>
        <v/>
      </c>
    </row>
    <row r="87" spans="1:145" s="132" customFormat="1" ht="15.65" customHeight="1">
      <c r="A87" s="315">
        <v>82</v>
      </c>
      <c r="B87" s="316">
        <f>IF('Marks Entry'!B88="","",'Marks Entry'!B88)</f>
        <v>982</v>
      </c>
      <c r="C87" s="317" t="str">
        <f>IF('Marks Entry'!C88="","",'Marks Entry'!C88)</f>
        <v/>
      </c>
      <c r="D87" s="318" t="str">
        <f>IF('Marks Entry'!D88="","",'Marks Entry'!D88)</f>
        <v/>
      </c>
      <c r="E87" s="319" t="str">
        <f>IF('Marks Entry'!E88="","",'Marks Entry'!E88)</f>
        <v/>
      </c>
      <c r="F87" s="319" t="str">
        <f>IF('Marks Entry'!F88="","",'Marks Entry'!F88)</f>
        <v/>
      </c>
      <c r="G87" s="319" t="str">
        <f>IF('Marks Entry'!G88="","",'Marks Entry'!G88)</f>
        <v/>
      </c>
      <c r="H87" s="302" t="str">
        <f>IF('Marks Entry'!H88="","",'Marks Entry'!H88)</f>
        <v/>
      </c>
      <c r="I87" s="302" t="str">
        <f>IF('Marks Entry'!I88="","",'Marks Entry'!I88)</f>
        <v/>
      </c>
      <c r="J87" s="302" t="str">
        <f>IF('Marks Entry'!J88="","",'Marks Entry'!J88)</f>
        <v/>
      </c>
      <c r="K87" s="302" t="str">
        <f>IF('Marks Entry'!K88="","",'Marks Entry'!K88)</f>
        <v/>
      </c>
      <c r="L87" s="302" t="str">
        <f>IF('Marks Entry'!L88="","",'Marks Entry'!L88)</f>
        <v/>
      </c>
      <c r="M87" s="303" t="str">
        <f t="shared" si="139"/>
        <v/>
      </c>
      <c r="N87" s="320" t="str">
        <f t="shared" si="140"/>
        <v/>
      </c>
      <c r="O87" s="302" t="str">
        <f>IF('Marks Entry'!M88="","",'Marks Entry'!M88)</f>
        <v/>
      </c>
      <c r="P87" s="320" t="str">
        <f t="shared" si="141"/>
        <v/>
      </c>
      <c r="Q87" s="317" t="str">
        <f>IF('Marks Entry'!N88="","",'Marks Entry'!N88)</f>
        <v/>
      </c>
      <c r="R87" s="321" t="str">
        <f t="shared" si="142"/>
        <v/>
      </c>
      <c r="S87" s="307">
        <f t="shared" si="143"/>
        <v>0</v>
      </c>
      <c r="T87" s="307">
        <f t="shared" si="130"/>
        <v>0</v>
      </c>
      <c r="U87" s="308" t="str">
        <f t="shared" si="144"/>
        <v/>
      </c>
      <c r="V87" s="307" t="str">
        <f t="shared" si="145"/>
        <v/>
      </c>
      <c r="W87" s="307" t="str">
        <f t="shared" si="146"/>
        <v/>
      </c>
      <c r="X87" s="307" t="str">
        <f t="shared" si="147"/>
        <v/>
      </c>
      <c r="Y87" s="302" t="str">
        <f>IF('Marks Entry'!O88="","",'Marks Entry'!O88)</f>
        <v/>
      </c>
      <c r="Z87" s="302" t="str">
        <f>IF('Marks Entry'!P88="","",'Marks Entry'!P88)</f>
        <v/>
      </c>
      <c r="AA87" s="302" t="str">
        <f>IF('Marks Entry'!Q88="","",'Marks Entry'!Q88)</f>
        <v/>
      </c>
      <c r="AB87" s="303" t="str">
        <f t="shared" si="148"/>
        <v/>
      </c>
      <c r="AC87" s="320" t="str">
        <f t="shared" si="149"/>
        <v/>
      </c>
      <c r="AD87" s="302" t="str">
        <f>IF('Marks Entry'!R88="","",'Marks Entry'!R88)</f>
        <v/>
      </c>
      <c r="AE87" s="320" t="str">
        <f t="shared" si="150"/>
        <v/>
      </c>
      <c r="AF87" s="317" t="str">
        <f>IF('Marks Entry'!S88="","",'Marks Entry'!S88)</f>
        <v/>
      </c>
      <c r="AG87" s="321" t="str">
        <f t="shared" si="151"/>
        <v/>
      </c>
      <c r="AH87" s="307">
        <f t="shared" si="152"/>
        <v>0</v>
      </c>
      <c r="AI87" s="307">
        <f t="shared" si="131"/>
        <v>0</v>
      </c>
      <c r="AJ87" s="308" t="str">
        <f t="shared" si="153"/>
        <v/>
      </c>
      <c r="AK87" s="307" t="str">
        <f t="shared" si="154"/>
        <v/>
      </c>
      <c r="AL87" s="307" t="str">
        <f t="shared" si="155"/>
        <v/>
      </c>
      <c r="AM87" s="307" t="str">
        <f t="shared" si="156"/>
        <v/>
      </c>
      <c r="AN87" s="302" t="str">
        <f>IF('Marks Entry'!T88="","",'Marks Entry'!T88)</f>
        <v/>
      </c>
      <c r="AO87" s="302" t="str">
        <f>IF('Marks Entry'!U88="","",'Marks Entry'!U88)</f>
        <v/>
      </c>
      <c r="AP87" s="302" t="str">
        <f>IF('Marks Entry'!V88="","",'Marks Entry'!V88)</f>
        <v/>
      </c>
      <c r="AQ87" s="303" t="str">
        <f t="shared" si="157"/>
        <v/>
      </c>
      <c r="AR87" s="320" t="str">
        <f t="shared" si="158"/>
        <v/>
      </c>
      <c r="AS87" s="302" t="str">
        <f>IF('Marks Entry'!W88="","",'Marks Entry'!W88)</f>
        <v/>
      </c>
      <c r="AT87" s="320" t="str">
        <f t="shared" si="159"/>
        <v/>
      </c>
      <c r="AU87" s="317" t="str">
        <f>IF('Marks Entry'!X88="","",'Marks Entry'!X88)</f>
        <v/>
      </c>
      <c r="AV87" s="321" t="str">
        <f t="shared" si="160"/>
        <v/>
      </c>
      <c r="AW87" s="307">
        <f t="shared" si="161"/>
        <v>0</v>
      </c>
      <c r="AX87" s="307">
        <f t="shared" si="132"/>
        <v>0</v>
      </c>
      <c r="AY87" s="308" t="str">
        <f t="shared" si="162"/>
        <v/>
      </c>
      <c r="AZ87" s="307" t="str">
        <f t="shared" si="163"/>
        <v/>
      </c>
      <c r="BA87" s="307" t="str">
        <f t="shared" si="164"/>
        <v/>
      </c>
      <c r="BB87" s="307" t="str">
        <f t="shared" si="165"/>
        <v/>
      </c>
      <c r="BC87" s="302" t="str">
        <f>IF('Marks Entry'!Y88="","",'Marks Entry'!Y88)</f>
        <v/>
      </c>
      <c r="BD87" s="302" t="str">
        <f>IF('Marks Entry'!Z88="","",'Marks Entry'!Z88)</f>
        <v/>
      </c>
      <c r="BE87" s="302" t="str">
        <f>IF('Marks Entry'!AA88="","",'Marks Entry'!AA88)</f>
        <v/>
      </c>
      <c r="BF87" s="303" t="str">
        <f t="shared" si="166"/>
        <v/>
      </c>
      <c r="BG87" s="320" t="str">
        <f t="shared" si="167"/>
        <v/>
      </c>
      <c r="BH87" s="302" t="str">
        <f>IF('Marks Entry'!AB88="","",'Marks Entry'!AB88)</f>
        <v/>
      </c>
      <c r="BI87" s="320" t="str">
        <f t="shared" si="168"/>
        <v/>
      </c>
      <c r="BJ87" s="317" t="str">
        <f>IF('Marks Entry'!AC88="","",'Marks Entry'!AC88)</f>
        <v/>
      </c>
      <c r="BK87" s="321" t="str">
        <f t="shared" si="169"/>
        <v/>
      </c>
      <c r="BL87" s="307">
        <f t="shared" si="170"/>
        <v>0</v>
      </c>
      <c r="BM87" s="307">
        <f t="shared" si="133"/>
        <v>0</v>
      </c>
      <c r="BN87" s="308" t="str">
        <f t="shared" si="171"/>
        <v/>
      </c>
      <c r="BO87" s="307" t="str">
        <f t="shared" si="172"/>
        <v/>
      </c>
      <c r="BP87" s="307" t="str">
        <f t="shared" si="173"/>
        <v/>
      </c>
      <c r="BQ87" s="307" t="str">
        <f t="shared" si="174"/>
        <v/>
      </c>
      <c r="BR87" s="302" t="str">
        <f>IF('Marks Entry'!AD88="","",'Marks Entry'!AD88)</f>
        <v/>
      </c>
      <c r="BS87" s="302" t="str">
        <f>IF('Marks Entry'!AE88="","",'Marks Entry'!AE88)</f>
        <v/>
      </c>
      <c r="BT87" s="302" t="str">
        <f>IF('Marks Entry'!AF88="","",'Marks Entry'!AF88)</f>
        <v/>
      </c>
      <c r="BU87" s="303" t="str">
        <f t="shared" si="175"/>
        <v/>
      </c>
      <c r="BV87" s="320" t="str">
        <f t="shared" si="176"/>
        <v/>
      </c>
      <c r="BW87" s="302" t="str">
        <f>IF('Marks Entry'!AG88="","",'Marks Entry'!AG88)</f>
        <v/>
      </c>
      <c r="BX87" s="320" t="str">
        <f t="shared" si="177"/>
        <v/>
      </c>
      <c r="BY87" s="317" t="str">
        <f>IF('Marks Entry'!AH88="","",'Marks Entry'!AH88)</f>
        <v/>
      </c>
      <c r="BZ87" s="321" t="str">
        <f t="shared" si="178"/>
        <v/>
      </c>
      <c r="CA87" s="307">
        <f t="shared" si="179"/>
        <v>0</v>
      </c>
      <c r="CB87" s="307">
        <f t="shared" si="134"/>
        <v>0</v>
      </c>
      <c r="CC87" s="308" t="str">
        <f t="shared" si="180"/>
        <v/>
      </c>
      <c r="CD87" s="307" t="str">
        <f t="shared" si="181"/>
        <v/>
      </c>
      <c r="CE87" s="307" t="str">
        <f t="shared" si="182"/>
        <v/>
      </c>
      <c r="CF87" s="307" t="str">
        <f t="shared" si="183"/>
        <v/>
      </c>
      <c r="CG87" s="302" t="str">
        <f>IF('Marks Entry'!AI88="","",'Marks Entry'!AI88)</f>
        <v/>
      </c>
      <c r="CH87" s="302" t="str">
        <f>IF('Marks Entry'!AJ88="","",'Marks Entry'!AJ88)</f>
        <v/>
      </c>
      <c r="CI87" s="302" t="str">
        <f>IF('Marks Entry'!AK88="","",'Marks Entry'!AK88)</f>
        <v/>
      </c>
      <c r="CJ87" s="303" t="str">
        <f t="shared" si="184"/>
        <v/>
      </c>
      <c r="CK87" s="320" t="str">
        <f t="shared" si="185"/>
        <v/>
      </c>
      <c r="CL87" s="302" t="str">
        <f>IF('Marks Entry'!AL88="","",'Marks Entry'!AL88)</f>
        <v/>
      </c>
      <c r="CM87" s="320" t="str">
        <f t="shared" si="186"/>
        <v/>
      </c>
      <c r="CN87" s="317" t="str">
        <f>IF('Marks Entry'!AM88="","",'Marks Entry'!AM88)</f>
        <v/>
      </c>
      <c r="CO87" s="321" t="str">
        <f t="shared" si="187"/>
        <v/>
      </c>
      <c r="CP87" s="307">
        <f t="shared" si="188"/>
        <v>0</v>
      </c>
      <c r="CQ87" s="307">
        <f t="shared" si="135"/>
        <v>0</v>
      </c>
      <c r="CR87" s="308" t="str">
        <f t="shared" si="189"/>
        <v/>
      </c>
      <c r="CS87" s="307" t="str">
        <f t="shared" si="190"/>
        <v/>
      </c>
      <c r="CT87" s="307" t="str">
        <f t="shared" si="191"/>
        <v/>
      </c>
      <c r="CU87" s="307" t="str">
        <f t="shared" si="192"/>
        <v/>
      </c>
      <c r="CV87" s="307">
        <f t="shared" si="136"/>
        <v>0</v>
      </c>
      <c r="CW87" s="322" t="str">
        <f t="shared" si="193"/>
        <v/>
      </c>
      <c r="CX87" s="322" t="str">
        <f t="shared" si="194"/>
        <v/>
      </c>
      <c r="CY87" s="322" t="str">
        <f t="shared" si="195"/>
        <v/>
      </c>
      <c r="CZ87" s="322" t="str">
        <f t="shared" si="196"/>
        <v/>
      </c>
      <c r="DA87" s="322" t="str">
        <f t="shared" si="197"/>
        <v/>
      </c>
      <c r="DB87" s="322" t="str">
        <f t="shared" si="198"/>
        <v/>
      </c>
      <c r="DC87" s="310">
        <f t="shared" si="227"/>
        <v>0</v>
      </c>
      <c r="DD87" s="310">
        <f t="shared" si="228"/>
        <v>0</v>
      </c>
      <c r="DE87" s="310">
        <f t="shared" si="229"/>
        <v>0</v>
      </c>
      <c r="DF87" s="310">
        <f t="shared" si="230"/>
        <v>0</v>
      </c>
      <c r="DG87" s="310">
        <f t="shared" si="231"/>
        <v>0</v>
      </c>
      <c r="DH87" s="323" t="str">
        <f t="shared" si="199"/>
        <v/>
      </c>
      <c r="DI87" s="20" t="str">
        <f>IF('Marks Entry'!AN88="","",'Marks Entry'!AN88)</f>
        <v/>
      </c>
      <c r="DJ87" s="20" t="str">
        <f>IF('Marks Entry'!AO88="","",'Marks Entry'!AO88)</f>
        <v/>
      </c>
      <c r="DK87" s="20" t="str">
        <f>IF('Marks Entry'!AP88="","",'Marks Entry'!AP88)</f>
        <v/>
      </c>
      <c r="DL87" s="20" t="str">
        <f>IF('Marks Entry'!AQ88="","",'Marks Entry'!AQ88)</f>
        <v/>
      </c>
      <c r="DM87" s="302" t="str">
        <f t="shared" si="200"/>
        <v/>
      </c>
      <c r="DN87" s="302" t="str">
        <f t="shared" si="201"/>
        <v/>
      </c>
      <c r="DO87" s="324" t="str">
        <f t="shared" si="202"/>
        <v/>
      </c>
      <c r="DP87" s="302" t="str">
        <f t="shared" si="203"/>
        <v/>
      </c>
      <c r="DQ87" s="325" t="str">
        <f t="shared" si="204"/>
        <v/>
      </c>
      <c r="DR87" s="324" t="str">
        <f t="shared" si="205"/>
        <v/>
      </c>
      <c r="DS87" s="302" t="str">
        <f t="shared" si="206"/>
        <v/>
      </c>
      <c r="DT87" s="325" t="str">
        <f t="shared" si="207"/>
        <v/>
      </c>
      <c r="DU87" s="324" t="str">
        <f t="shared" si="208"/>
        <v/>
      </c>
      <c r="DV87" s="302" t="str">
        <f t="shared" si="209"/>
        <v/>
      </c>
      <c r="DW87" s="325" t="str">
        <f t="shared" si="210"/>
        <v/>
      </c>
      <c r="DX87" s="324" t="str">
        <f t="shared" si="211"/>
        <v/>
      </c>
      <c r="DY87" s="302" t="str">
        <f t="shared" si="212"/>
        <v/>
      </c>
      <c r="DZ87" s="325" t="str">
        <f t="shared" si="213"/>
        <v/>
      </c>
      <c r="EA87" s="324" t="str">
        <f t="shared" si="214"/>
        <v/>
      </c>
      <c r="EB87" s="302" t="str">
        <f t="shared" si="215"/>
        <v/>
      </c>
      <c r="EC87" s="325" t="str">
        <f t="shared" si="216"/>
        <v/>
      </c>
      <c r="ED87" s="324" t="str">
        <f t="shared" si="137"/>
        <v/>
      </c>
      <c r="EE87" s="313" t="str">
        <f t="shared" si="217"/>
        <v xml:space="preserve">      </v>
      </c>
      <c r="EF87" s="313" t="str">
        <f t="shared" si="218"/>
        <v xml:space="preserve">      </v>
      </c>
      <c r="EG87" s="313" t="str">
        <f t="shared" si="219"/>
        <v xml:space="preserve">      </v>
      </c>
      <c r="EH87" s="313" t="str">
        <f t="shared" si="220"/>
        <v xml:space="preserve">      </v>
      </c>
      <c r="EI87" s="313" t="str">
        <f t="shared" si="221"/>
        <v/>
      </c>
      <c r="EJ87" s="326" t="str">
        <f t="shared" si="222"/>
        <v/>
      </c>
      <c r="EK87" s="327" t="str">
        <f t="shared" si="223"/>
        <v/>
      </c>
      <c r="EL87" s="328" t="str">
        <f t="shared" si="224"/>
        <v/>
      </c>
      <c r="EM87" s="329" t="str">
        <f t="shared" si="225"/>
        <v/>
      </c>
      <c r="EN87" s="330" t="str">
        <f t="shared" si="138"/>
        <v/>
      </c>
      <c r="EO87" s="20" t="str">
        <f t="shared" si="226"/>
        <v/>
      </c>
    </row>
    <row r="88" spans="1:145" s="132" customFormat="1" ht="15.65" customHeight="1">
      <c r="A88" s="315">
        <v>83</v>
      </c>
      <c r="B88" s="316">
        <f>IF('Marks Entry'!B89="","",'Marks Entry'!B89)</f>
        <v>983</v>
      </c>
      <c r="C88" s="317" t="str">
        <f>IF('Marks Entry'!C89="","",'Marks Entry'!C89)</f>
        <v/>
      </c>
      <c r="D88" s="318" t="str">
        <f>IF('Marks Entry'!D89="","",'Marks Entry'!D89)</f>
        <v/>
      </c>
      <c r="E88" s="319" t="str">
        <f>IF('Marks Entry'!E89="","",'Marks Entry'!E89)</f>
        <v/>
      </c>
      <c r="F88" s="319" t="str">
        <f>IF('Marks Entry'!F89="","",'Marks Entry'!F89)</f>
        <v/>
      </c>
      <c r="G88" s="319" t="str">
        <f>IF('Marks Entry'!G89="","",'Marks Entry'!G89)</f>
        <v/>
      </c>
      <c r="H88" s="302" t="str">
        <f>IF('Marks Entry'!H89="","",'Marks Entry'!H89)</f>
        <v/>
      </c>
      <c r="I88" s="302" t="str">
        <f>IF('Marks Entry'!I89="","",'Marks Entry'!I89)</f>
        <v/>
      </c>
      <c r="J88" s="302" t="str">
        <f>IF('Marks Entry'!J89="","",'Marks Entry'!J89)</f>
        <v/>
      </c>
      <c r="K88" s="302" t="str">
        <f>IF('Marks Entry'!K89="","",'Marks Entry'!K89)</f>
        <v/>
      </c>
      <c r="L88" s="302" t="str">
        <f>IF('Marks Entry'!L89="","",'Marks Entry'!L89)</f>
        <v/>
      </c>
      <c r="M88" s="303" t="str">
        <f t="shared" si="139"/>
        <v/>
      </c>
      <c r="N88" s="320" t="str">
        <f t="shared" si="140"/>
        <v/>
      </c>
      <c r="O88" s="302" t="str">
        <f>IF('Marks Entry'!M89="","",'Marks Entry'!M89)</f>
        <v/>
      </c>
      <c r="P88" s="320" t="str">
        <f t="shared" si="141"/>
        <v/>
      </c>
      <c r="Q88" s="317" t="str">
        <f>IF('Marks Entry'!N89="","",'Marks Entry'!N89)</f>
        <v/>
      </c>
      <c r="R88" s="321" t="str">
        <f t="shared" si="142"/>
        <v/>
      </c>
      <c r="S88" s="307">
        <f t="shared" si="143"/>
        <v>0</v>
      </c>
      <c r="T88" s="307">
        <f t="shared" si="130"/>
        <v>0</v>
      </c>
      <c r="U88" s="308" t="str">
        <f t="shared" si="144"/>
        <v/>
      </c>
      <c r="V88" s="307" t="str">
        <f t="shared" si="145"/>
        <v/>
      </c>
      <c r="W88" s="307" t="str">
        <f t="shared" si="146"/>
        <v/>
      </c>
      <c r="X88" s="307" t="str">
        <f t="shared" si="147"/>
        <v/>
      </c>
      <c r="Y88" s="302" t="str">
        <f>IF('Marks Entry'!O89="","",'Marks Entry'!O89)</f>
        <v/>
      </c>
      <c r="Z88" s="302" t="str">
        <f>IF('Marks Entry'!P89="","",'Marks Entry'!P89)</f>
        <v/>
      </c>
      <c r="AA88" s="302" t="str">
        <f>IF('Marks Entry'!Q89="","",'Marks Entry'!Q89)</f>
        <v/>
      </c>
      <c r="AB88" s="303" t="str">
        <f t="shared" si="148"/>
        <v/>
      </c>
      <c r="AC88" s="320" t="str">
        <f t="shared" si="149"/>
        <v/>
      </c>
      <c r="AD88" s="302" t="str">
        <f>IF('Marks Entry'!R89="","",'Marks Entry'!R89)</f>
        <v/>
      </c>
      <c r="AE88" s="320" t="str">
        <f t="shared" si="150"/>
        <v/>
      </c>
      <c r="AF88" s="317" t="str">
        <f>IF('Marks Entry'!S89="","",'Marks Entry'!S89)</f>
        <v/>
      </c>
      <c r="AG88" s="321" t="str">
        <f t="shared" si="151"/>
        <v/>
      </c>
      <c r="AH88" s="307">
        <f t="shared" si="152"/>
        <v>0</v>
      </c>
      <c r="AI88" s="307">
        <f t="shared" si="131"/>
        <v>0</v>
      </c>
      <c r="AJ88" s="308" t="str">
        <f t="shared" si="153"/>
        <v/>
      </c>
      <c r="AK88" s="307" t="str">
        <f t="shared" si="154"/>
        <v/>
      </c>
      <c r="AL88" s="307" t="str">
        <f t="shared" si="155"/>
        <v/>
      </c>
      <c r="AM88" s="307" t="str">
        <f t="shared" si="156"/>
        <v/>
      </c>
      <c r="AN88" s="302" t="str">
        <f>IF('Marks Entry'!T89="","",'Marks Entry'!T89)</f>
        <v/>
      </c>
      <c r="AO88" s="302" t="str">
        <f>IF('Marks Entry'!U89="","",'Marks Entry'!U89)</f>
        <v/>
      </c>
      <c r="AP88" s="302" t="str">
        <f>IF('Marks Entry'!V89="","",'Marks Entry'!V89)</f>
        <v/>
      </c>
      <c r="AQ88" s="303" t="str">
        <f t="shared" si="157"/>
        <v/>
      </c>
      <c r="AR88" s="320" t="str">
        <f t="shared" si="158"/>
        <v/>
      </c>
      <c r="AS88" s="302" t="str">
        <f>IF('Marks Entry'!W89="","",'Marks Entry'!W89)</f>
        <v/>
      </c>
      <c r="AT88" s="320" t="str">
        <f t="shared" si="159"/>
        <v/>
      </c>
      <c r="AU88" s="317" t="str">
        <f>IF('Marks Entry'!X89="","",'Marks Entry'!X89)</f>
        <v/>
      </c>
      <c r="AV88" s="321" t="str">
        <f t="shared" si="160"/>
        <v/>
      </c>
      <c r="AW88" s="307">
        <f t="shared" si="161"/>
        <v>0</v>
      </c>
      <c r="AX88" s="307">
        <f t="shared" si="132"/>
        <v>0</v>
      </c>
      <c r="AY88" s="308" t="str">
        <f t="shared" si="162"/>
        <v/>
      </c>
      <c r="AZ88" s="307" t="str">
        <f t="shared" si="163"/>
        <v/>
      </c>
      <c r="BA88" s="307" t="str">
        <f t="shared" si="164"/>
        <v/>
      </c>
      <c r="BB88" s="307" t="str">
        <f t="shared" si="165"/>
        <v/>
      </c>
      <c r="BC88" s="302" t="str">
        <f>IF('Marks Entry'!Y89="","",'Marks Entry'!Y89)</f>
        <v/>
      </c>
      <c r="BD88" s="302" t="str">
        <f>IF('Marks Entry'!Z89="","",'Marks Entry'!Z89)</f>
        <v/>
      </c>
      <c r="BE88" s="302" t="str">
        <f>IF('Marks Entry'!AA89="","",'Marks Entry'!AA89)</f>
        <v/>
      </c>
      <c r="BF88" s="303" t="str">
        <f t="shared" si="166"/>
        <v/>
      </c>
      <c r="BG88" s="320" t="str">
        <f t="shared" si="167"/>
        <v/>
      </c>
      <c r="BH88" s="302" t="str">
        <f>IF('Marks Entry'!AB89="","",'Marks Entry'!AB89)</f>
        <v/>
      </c>
      <c r="BI88" s="320" t="str">
        <f t="shared" si="168"/>
        <v/>
      </c>
      <c r="BJ88" s="317" t="str">
        <f>IF('Marks Entry'!AC89="","",'Marks Entry'!AC89)</f>
        <v/>
      </c>
      <c r="BK88" s="321" t="str">
        <f t="shared" si="169"/>
        <v/>
      </c>
      <c r="BL88" s="307">
        <f t="shared" si="170"/>
        <v>0</v>
      </c>
      <c r="BM88" s="307">
        <f t="shared" si="133"/>
        <v>0</v>
      </c>
      <c r="BN88" s="308" t="str">
        <f t="shared" si="171"/>
        <v/>
      </c>
      <c r="BO88" s="307" t="str">
        <f t="shared" si="172"/>
        <v/>
      </c>
      <c r="BP88" s="307" t="str">
        <f t="shared" si="173"/>
        <v/>
      </c>
      <c r="BQ88" s="307" t="str">
        <f t="shared" si="174"/>
        <v/>
      </c>
      <c r="BR88" s="302" t="str">
        <f>IF('Marks Entry'!AD89="","",'Marks Entry'!AD89)</f>
        <v/>
      </c>
      <c r="BS88" s="302" t="str">
        <f>IF('Marks Entry'!AE89="","",'Marks Entry'!AE89)</f>
        <v/>
      </c>
      <c r="BT88" s="302" t="str">
        <f>IF('Marks Entry'!AF89="","",'Marks Entry'!AF89)</f>
        <v/>
      </c>
      <c r="BU88" s="303" t="str">
        <f t="shared" si="175"/>
        <v/>
      </c>
      <c r="BV88" s="320" t="str">
        <f t="shared" si="176"/>
        <v/>
      </c>
      <c r="BW88" s="302" t="str">
        <f>IF('Marks Entry'!AG89="","",'Marks Entry'!AG89)</f>
        <v/>
      </c>
      <c r="BX88" s="320" t="str">
        <f t="shared" si="177"/>
        <v/>
      </c>
      <c r="BY88" s="317" t="str">
        <f>IF('Marks Entry'!AH89="","",'Marks Entry'!AH89)</f>
        <v/>
      </c>
      <c r="BZ88" s="321" t="str">
        <f t="shared" si="178"/>
        <v/>
      </c>
      <c r="CA88" s="307">
        <f t="shared" si="179"/>
        <v>0</v>
      </c>
      <c r="CB88" s="307">
        <f t="shared" si="134"/>
        <v>0</v>
      </c>
      <c r="CC88" s="308" t="str">
        <f t="shared" si="180"/>
        <v/>
      </c>
      <c r="CD88" s="307" t="str">
        <f t="shared" si="181"/>
        <v/>
      </c>
      <c r="CE88" s="307" t="str">
        <f t="shared" si="182"/>
        <v/>
      </c>
      <c r="CF88" s="307" t="str">
        <f t="shared" si="183"/>
        <v/>
      </c>
      <c r="CG88" s="302" t="str">
        <f>IF('Marks Entry'!AI89="","",'Marks Entry'!AI89)</f>
        <v/>
      </c>
      <c r="CH88" s="302" t="str">
        <f>IF('Marks Entry'!AJ89="","",'Marks Entry'!AJ89)</f>
        <v/>
      </c>
      <c r="CI88" s="302" t="str">
        <f>IF('Marks Entry'!AK89="","",'Marks Entry'!AK89)</f>
        <v/>
      </c>
      <c r="CJ88" s="303" t="str">
        <f t="shared" si="184"/>
        <v/>
      </c>
      <c r="CK88" s="320" t="str">
        <f t="shared" si="185"/>
        <v/>
      </c>
      <c r="CL88" s="302" t="str">
        <f>IF('Marks Entry'!AL89="","",'Marks Entry'!AL89)</f>
        <v/>
      </c>
      <c r="CM88" s="320" t="str">
        <f t="shared" si="186"/>
        <v/>
      </c>
      <c r="CN88" s="317" t="str">
        <f>IF('Marks Entry'!AM89="","",'Marks Entry'!AM89)</f>
        <v/>
      </c>
      <c r="CO88" s="321" t="str">
        <f t="shared" si="187"/>
        <v/>
      </c>
      <c r="CP88" s="307">
        <f t="shared" si="188"/>
        <v>0</v>
      </c>
      <c r="CQ88" s="307">
        <f t="shared" si="135"/>
        <v>0</v>
      </c>
      <c r="CR88" s="308" t="str">
        <f t="shared" si="189"/>
        <v/>
      </c>
      <c r="CS88" s="307" t="str">
        <f t="shared" si="190"/>
        <v/>
      </c>
      <c r="CT88" s="307" t="str">
        <f t="shared" si="191"/>
        <v/>
      </c>
      <c r="CU88" s="307" t="str">
        <f t="shared" si="192"/>
        <v/>
      </c>
      <c r="CV88" s="307">
        <f t="shared" si="136"/>
        <v>0</v>
      </c>
      <c r="CW88" s="322" t="str">
        <f t="shared" si="193"/>
        <v/>
      </c>
      <c r="CX88" s="322" t="str">
        <f t="shared" si="194"/>
        <v/>
      </c>
      <c r="CY88" s="322" t="str">
        <f t="shared" si="195"/>
        <v/>
      </c>
      <c r="CZ88" s="322" t="str">
        <f t="shared" si="196"/>
        <v/>
      </c>
      <c r="DA88" s="322" t="str">
        <f t="shared" si="197"/>
        <v/>
      </c>
      <c r="DB88" s="322" t="str">
        <f t="shared" si="198"/>
        <v/>
      </c>
      <c r="DC88" s="310">
        <f t="shared" si="227"/>
        <v>0</v>
      </c>
      <c r="DD88" s="310">
        <f t="shared" si="228"/>
        <v>0</v>
      </c>
      <c r="DE88" s="310">
        <f t="shared" si="229"/>
        <v>0</v>
      </c>
      <c r="DF88" s="310">
        <f t="shared" si="230"/>
        <v>0</v>
      </c>
      <c r="DG88" s="310">
        <f t="shared" si="231"/>
        <v>0</v>
      </c>
      <c r="DH88" s="323" t="str">
        <f t="shared" si="199"/>
        <v/>
      </c>
      <c r="DI88" s="20" t="str">
        <f>IF('Marks Entry'!AN89="","",'Marks Entry'!AN89)</f>
        <v/>
      </c>
      <c r="DJ88" s="20" t="str">
        <f>IF('Marks Entry'!AO89="","",'Marks Entry'!AO89)</f>
        <v/>
      </c>
      <c r="DK88" s="20" t="str">
        <f>IF('Marks Entry'!AP89="","",'Marks Entry'!AP89)</f>
        <v/>
      </c>
      <c r="DL88" s="20" t="str">
        <f>IF('Marks Entry'!AQ89="","",'Marks Entry'!AQ89)</f>
        <v/>
      </c>
      <c r="DM88" s="302" t="str">
        <f t="shared" si="200"/>
        <v/>
      </c>
      <c r="DN88" s="302" t="str">
        <f t="shared" si="201"/>
        <v/>
      </c>
      <c r="DO88" s="324" t="str">
        <f t="shared" si="202"/>
        <v/>
      </c>
      <c r="DP88" s="302" t="str">
        <f t="shared" si="203"/>
        <v/>
      </c>
      <c r="DQ88" s="325" t="str">
        <f t="shared" si="204"/>
        <v/>
      </c>
      <c r="DR88" s="324" t="str">
        <f t="shared" si="205"/>
        <v/>
      </c>
      <c r="DS88" s="302" t="str">
        <f t="shared" si="206"/>
        <v/>
      </c>
      <c r="DT88" s="325" t="str">
        <f t="shared" si="207"/>
        <v/>
      </c>
      <c r="DU88" s="324" t="str">
        <f t="shared" si="208"/>
        <v/>
      </c>
      <c r="DV88" s="302" t="str">
        <f t="shared" si="209"/>
        <v/>
      </c>
      <c r="DW88" s="325" t="str">
        <f t="shared" si="210"/>
        <v/>
      </c>
      <c r="DX88" s="324" t="str">
        <f t="shared" si="211"/>
        <v/>
      </c>
      <c r="DY88" s="302" t="str">
        <f t="shared" si="212"/>
        <v/>
      </c>
      <c r="DZ88" s="325" t="str">
        <f t="shared" si="213"/>
        <v/>
      </c>
      <c r="EA88" s="324" t="str">
        <f t="shared" si="214"/>
        <v/>
      </c>
      <c r="EB88" s="302" t="str">
        <f t="shared" si="215"/>
        <v/>
      </c>
      <c r="EC88" s="325" t="str">
        <f t="shared" si="216"/>
        <v/>
      </c>
      <c r="ED88" s="324" t="str">
        <f t="shared" si="137"/>
        <v/>
      </c>
      <c r="EE88" s="313" t="str">
        <f t="shared" si="217"/>
        <v xml:space="preserve">      </v>
      </c>
      <c r="EF88" s="313" t="str">
        <f t="shared" si="218"/>
        <v xml:space="preserve">      </v>
      </c>
      <c r="EG88" s="313" t="str">
        <f t="shared" si="219"/>
        <v xml:space="preserve">      </v>
      </c>
      <c r="EH88" s="313" t="str">
        <f t="shared" si="220"/>
        <v xml:space="preserve">      </v>
      </c>
      <c r="EI88" s="313" t="str">
        <f t="shared" si="221"/>
        <v/>
      </c>
      <c r="EJ88" s="326" t="str">
        <f t="shared" si="222"/>
        <v/>
      </c>
      <c r="EK88" s="327" t="str">
        <f t="shared" si="223"/>
        <v/>
      </c>
      <c r="EL88" s="328" t="str">
        <f t="shared" si="224"/>
        <v/>
      </c>
      <c r="EM88" s="329" t="str">
        <f t="shared" si="225"/>
        <v/>
      </c>
      <c r="EN88" s="330" t="str">
        <f t="shared" si="138"/>
        <v/>
      </c>
      <c r="EO88" s="20" t="str">
        <f t="shared" si="226"/>
        <v/>
      </c>
    </row>
    <row r="89" spans="1:145" s="132" customFormat="1" ht="15.65" customHeight="1">
      <c r="A89" s="315">
        <v>84</v>
      </c>
      <c r="B89" s="316">
        <f>IF('Marks Entry'!B90="","",'Marks Entry'!B90)</f>
        <v>984</v>
      </c>
      <c r="C89" s="317" t="str">
        <f>IF('Marks Entry'!C90="","",'Marks Entry'!C90)</f>
        <v/>
      </c>
      <c r="D89" s="318" t="str">
        <f>IF('Marks Entry'!D90="","",'Marks Entry'!D90)</f>
        <v/>
      </c>
      <c r="E89" s="319" t="str">
        <f>IF('Marks Entry'!E90="","",'Marks Entry'!E90)</f>
        <v/>
      </c>
      <c r="F89" s="319" t="str">
        <f>IF('Marks Entry'!F90="","",'Marks Entry'!F90)</f>
        <v/>
      </c>
      <c r="G89" s="319" t="str">
        <f>IF('Marks Entry'!G90="","",'Marks Entry'!G90)</f>
        <v/>
      </c>
      <c r="H89" s="302" t="str">
        <f>IF('Marks Entry'!H90="","",'Marks Entry'!H90)</f>
        <v/>
      </c>
      <c r="I89" s="302" t="str">
        <f>IF('Marks Entry'!I90="","",'Marks Entry'!I90)</f>
        <v/>
      </c>
      <c r="J89" s="302" t="str">
        <f>IF('Marks Entry'!J90="","",'Marks Entry'!J90)</f>
        <v/>
      </c>
      <c r="K89" s="302" t="str">
        <f>IF('Marks Entry'!K90="","",'Marks Entry'!K90)</f>
        <v/>
      </c>
      <c r="L89" s="302" t="str">
        <f>IF('Marks Entry'!L90="","",'Marks Entry'!L90)</f>
        <v/>
      </c>
      <c r="M89" s="303" t="str">
        <f t="shared" si="139"/>
        <v/>
      </c>
      <c r="N89" s="320" t="str">
        <f t="shared" si="140"/>
        <v/>
      </c>
      <c r="O89" s="302" t="str">
        <f>IF('Marks Entry'!M90="","",'Marks Entry'!M90)</f>
        <v/>
      </c>
      <c r="P89" s="320" t="str">
        <f t="shared" si="141"/>
        <v/>
      </c>
      <c r="Q89" s="317" t="str">
        <f>IF('Marks Entry'!N90="","",'Marks Entry'!N90)</f>
        <v/>
      </c>
      <c r="R89" s="321" t="str">
        <f t="shared" si="142"/>
        <v/>
      </c>
      <c r="S89" s="307">
        <f t="shared" si="143"/>
        <v>0</v>
      </c>
      <c r="T89" s="307">
        <f t="shared" si="130"/>
        <v>0</v>
      </c>
      <c r="U89" s="308" t="str">
        <f t="shared" si="144"/>
        <v/>
      </c>
      <c r="V89" s="307" t="str">
        <f t="shared" si="145"/>
        <v/>
      </c>
      <c r="W89" s="307" t="str">
        <f t="shared" si="146"/>
        <v/>
      </c>
      <c r="X89" s="307" t="str">
        <f t="shared" si="147"/>
        <v/>
      </c>
      <c r="Y89" s="302" t="str">
        <f>IF('Marks Entry'!O90="","",'Marks Entry'!O90)</f>
        <v/>
      </c>
      <c r="Z89" s="302" t="str">
        <f>IF('Marks Entry'!P90="","",'Marks Entry'!P90)</f>
        <v/>
      </c>
      <c r="AA89" s="302" t="str">
        <f>IF('Marks Entry'!Q90="","",'Marks Entry'!Q90)</f>
        <v/>
      </c>
      <c r="AB89" s="303" t="str">
        <f t="shared" si="148"/>
        <v/>
      </c>
      <c r="AC89" s="320" t="str">
        <f t="shared" si="149"/>
        <v/>
      </c>
      <c r="AD89" s="302" t="str">
        <f>IF('Marks Entry'!R90="","",'Marks Entry'!R90)</f>
        <v/>
      </c>
      <c r="AE89" s="320" t="str">
        <f t="shared" si="150"/>
        <v/>
      </c>
      <c r="AF89" s="317" t="str">
        <f>IF('Marks Entry'!S90="","",'Marks Entry'!S90)</f>
        <v/>
      </c>
      <c r="AG89" s="321" t="str">
        <f t="shared" si="151"/>
        <v/>
      </c>
      <c r="AH89" s="307">
        <f t="shared" si="152"/>
        <v>0</v>
      </c>
      <c r="AI89" s="307">
        <f t="shared" si="131"/>
        <v>0</v>
      </c>
      <c r="AJ89" s="308" t="str">
        <f t="shared" si="153"/>
        <v/>
      </c>
      <c r="AK89" s="307" t="str">
        <f t="shared" si="154"/>
        <v/>
      </c>
      <c r="AL89" s="307" t="str">
        <f t="shared" si="155"/>
        <v/>
      </c>
      <c r="AM89" s="307" t="str">
        <f t="shared" si="156"/>
        <v/>
      </c>
      <c r="AN89" s="302" t="str">
        <f>IF('Marks Entry'!T90="","",'Marks Entry'!T90)</f>
        <v/>
      </c>
      <c r="AO89" s="302" t="str">
        <f>IF('Marks Entry'!U90="","",'Marks Entry'!U90)</f>
        <v/>
      </c>
      <c r="AP89" s="302" t="str">
        <f>IF('Marks Entry'!V90="","",'Marks Entry'!V90)</f>
        <v/>
      </c>
      <c r="AQ89" s="303" t="str">
        <f t="shared" si="157"/>
        <v/>
      </c>
      <c r="AR89" s="320" t="str">
        <f t="shared" si="158"/>
        <v/>
      </c>
      <c r="AS89" s="302" t="str">
        <f>IF('Marks Entry'!W90="","",'Marks Entry'!W90)</f>
        <v/>
      </c>
      <c r="AT89" s="320" t="str">
        <f t="shared" si="159"/>
        <v/>
      </c>
      <c r="AU89" s="317" t="str">
        <f>IF('Marks Entry'!X90="","",'Marks Entry'!X90)</f>
        <v/>
      </c>
      <c r="AV89" s="321" t="str">
        <f t="shared" si="160"/>
        <v/>
      </c>
      <c r="AW89" s="307">
        <f t="shared" si="161"/>
        <v>0</v>
      </c>
      <c r="AX89" s="307">
        <f t="shared" si="132"/>
        <v>0</v>
      </c>
      <c r="AY89" s="308" t="str">
        <f t="shared" si="162"/>
        <v/>
      </c>
      <c r="AZ89" s="307" t="str">
        <f t="shared" si="163"/>
        <v/>
      </c>
      <c r="BA89" s="307" t="str">
        <f t="shared" si="164"/>
        <v/>
      </c>
      <c r="BB89" s="307" t="str">
        <f t="shared" si="165"/>
        <v/>
      </c>
      <c r="BC89" s="302" t="str">
        <f>IF('Marks Entry'!Y90="","",'Marks Entry'!Y90)</f>
        <v/>
      </c>
      <c r="BD89" s="302" t="str">
        <f>IF('Marks Entry'!Z90="","",'Marks Entry'!Z90)</f>
        <v/>
      </c>
      <c r="BE89" s="302" t="str">
        <f>IF('Marks Entry'!AA90="","",'Marks Entry'!AA90)</f>
        <v/>
      </c>
      <c r="BF89" s="303" t="str">
        <f t="shared" si="166"/>
        <v/>
      </c>
      <c r="BG89" s="320" t="str">
        <f t="shared" si="167"/>
        <v/>
      </c>
      <c r="BH89" s="302" t="str">
        <f>IF('Marks Entry'!AB90="","",'Marks Entry'!AB90)</f>
        <v/>
      </c>
      <c r="BI89" s="320" t="str">
        <f t="shared" si="168"/>
        <v/>
      </c>
      <c r="BJ89" s="317" t="str">
        <f>IF('Marks Entry'!AC90="","",'Marks Entry'!AC90)</f>
        <v/>
      </c>
      <c r="BK89" s="321" t="str">
        <f t="shared" si="169"/>
        <v/>
      </c>
      <c r="BL89" s="307">
        <f t="shared" si="170"/>
        <v>0</v>
      </c>
      <c r="BM89" s="307">
        <f t="shared" si="133"/>
        <v>0</v>
      </c>
      <c r="BN89" s="308" t="str">
        <f t="shared" si="171"/>
        <v/>
      </c>
      <c r="BO89" s="307" t="str">
        <f t="shared" si="172"/>
        <v/>
      </c>
      <c r="BP89" s="307" t="str">
        <f t="shared" si="173"/>
        <v/>
      </c>
      <c r="BQ89" s="307" t="str">
        <f t="shared" si="174"/>
        <v/>
      </c>
      <c r="BR89" s="302" t="str">
        <f>IF('Marks Entry'!AD90="","",'Marks Entry'!AD90)</f>
        <v/>
      </c>
      <c r="BS89" s="302" t="str">
        <f>IF('Marks Entry'!AE90="","",'Marks Entry'!AE90)</f>
        <v/>
      </c>
      <c r="BT89" s="302" t="str">
        <f>IF('Marks Entry'!AF90="","",'Marks Entry'!AF90)</f>
        <v/>
      </c>
      <c r="BU89" s="303" t="str">
        <f t="shared" si="175"/>
        <v/>
      </c>
      <c r="BV89" s="320" t="str">
        <f t="shared" si="176"/>
        <v/>
      </c>
      <c r="BW89" s="302" t="str">
        <f>IF('Marks Entry'!AG90="","",'Marks Entry'!AG90)</f>
        <v/>
      </c>
      <c r="BX89" s="320" t="str">
        <f t="shared" si="177"/>
        <v/>
      </c>
      <c r="BY89" s="317" t="str">
        <f>IF('Marks Entry'!AH90="","",'Marks Entry'!AH90)</f>
        <v/>
      </c>
      <c r="BZ89" s="321" t="str">
        <f t="shared" si="178"/>
        <v/>
      </c>
      <c r="CA89" s="307">
        <f t="shared" si="179"/>
        <v>0</v>
      </c>
      <c r="CB89" s="307">
        <f t="shared" si="134"/>
        <v>0</v>
      </c>
      <c r="CC89" s="308" t="str">
        <f t="shared" si="180"/>
        <v/>
      </c>
      <c r="CD89" s="307" t="str">
        <f t="shared" si="181"/>
        <v/>
      </c>
      <c r="CE89" s="307" t="str">
        <f t="shared" si="182"/>
        <v/>
      </c>
      <c r="CF89" s="307" t="str">
        <f t="shared" si="183"/>
        <v/>
      </c>
      <c r="CG89" s="302" t="str">
        <f>IF('Marks Entry'!AI90="","",'Marks Entry'!AI90)</f>
        <v/>
      </c>
      <c r="CH89" s="302" t="str">
        <f>IF('Marks Entry'!AJ90="","",'Marks Entry'!AJ90)</f>
        <v/>
      </c>
      <c r="CI89" s="302" t="str">
        <f>IF('Marks Entry'!AK90="","",'Marks Entry'!AK90)</f>
        <v/>
      </c>
      <c r="CJ89" s="303" t="str">
        <f t="shared" si="184"/>
        <v/>
      </c>
      <c r="CK89" s="320" t="str">
        <f t="shared" si="185"/>
        <v/>
      </c>
      <c r="CL89" s="302" t="str">
        <f>IF('Marks Entry'!AL90="","",'Marks Entry'!AL90)</f>
        <v/>
      </c>
      <c r="CM89" s="320" t="str">
        <f t="shared" si="186"/>
        <v/>
      </c>
      <c r="CN89" s="317" t="str">
        <f>IF('Marks Entry'!AM90="","",'Marks Entry'!AM90)</f>
        <v/>
      </c>
      <c r="CO89" s="321" t="str">
        <f t="shared" si="187"/>
        <v/>
      </c>
      <c r="CP89" s="307">
        <f t="shared" si="188"/>
        <v>0</v>
      </c>
      <c r="CQ89" s="307">
        <f t="shared" si="135"/>
        <v>0</v>
      </c>
      <c r="CR89" s="308" t="str">
        <f t="shared" si="189"/>
        <v/>
      </c>
      <c r="CS89" s="307" t="str">
        <f t="shared" si="190"/>
        <v/>
      </c>
      <c r="CT89" s="307" t="str">
        <f t="shared" si="191"/>
        <v/>
      </c>
      <c r="CU89" s="307" t="str">
        <f t="shared" si="192"/>
        <v/>
      </c>
      <c r="CV89" s="307">
        <f t="shared" si="136"/>
        <v>0</v>
      </c>
      <c r="CW89" s="322" t="str">
        <f t="shared" si="193"/>
        <v/>
      </c>
      <c r="CX89" s="322" t="str">
        <f t="shared" si="194"/>
        <v/>
      </c>
      <c r="CY89" s="322" t="str">
        <f t="shared" si="195"/>
        <v/>
      </c>
      <c r="CZ89" s="322" t="str">
        <f t="shared" si="196"/>
        <v/>
      </c>
      <c r="DA89" s="322" t="str">
        <f t="shared" si="197"/>
        <v/>
      </c>
      <c r="DB89" s="322" t="str">
        <f t="shared" si="198"/>
        <v/>
      </c>
      <c r="DC89" s="310">
        <f t="shared" si="227"/>
        <v>0</v>
      </c>
      <c r="DD89" s="310">
        <f t="shared" si="228"/>
        <v>0</v>
      </c>
      <c r="DE89" s="310">
        <f t="shared" si="229"/>
        <v>0</v>
      </c>
      <c r="DF89" s="310">
        <f t="shared" si="230"/>
        <v>0</v>
      </c>
      <c r="DG89" s="310">
        <f t="shared" si="231"/>
        <v>0</v>
      </c>
      <c r="DH89" s="323" t="str">
        <f t="shared" si="199"/>
        <v/>
      </c>
      <c r="DI89" s="20" t="str">
        <f>IF('Marks Entry'!AN90="","",'Marks Entry'!AN90)</f>
        <v/>
      </c>
      <c r="DJ89" s="20" t="str">
        <f>IF('Marks Entry'!AO90="","",'Marks Entry'!AO90)</f>
        <v/>
      </c>
      <c r="DK89" s="20" t="str">
        <f>IF('Marks Entry'!AP90="","",'Marks Entry'!AP90)</f>
        <v/>
      </c>
      <c r="DL89" s="20" t="str">
        <f>IF('Marks Entry'!AQ90="","",'Marks Entry'!AQ90)</f>
        <v/>
      </c>
      <c r="DM89" s="302" t="str">
        <f t="shared" si="200"/>
        <v/>
      </c>
      <c r="DN89" s="302" t="str">
        <f t="shared" si="201"/>
        <v/>
      </c>
      <c r="DO89" s="324" t="str">
        <f t="shared" si="202"/>
        <v/>
      </c>
      <c r="DP89" s="302" t="str">
        <f t="shared" si="203"/>
        <v/>
      </c>
      <c r="DQ89" s="325" t="str">
        <f t="shared" si="204"/>
        <v/>
      </c>
      <c r="DR89" s="324" t="str">
        <f t="shared" si="205"/>
        <v/>
      </c>
      <c r="DS89" s="302" t="str">
        <f t="shared" si="206"/>
        <v/>
      </c>
      <c r="DT89" s="325" t="str">
        <f t="shared" si="207"/>
        <v/>
      </c>
      <c r="DU89" s="324" t="str">
        <f t="shared" si="208"/>
        <v/>
      </c>
      <c r="DV89" s="302" t="str">
        <f t="shared" si="209"/>
        <v/>
      </c>
      <c r="DW89" s="325" t="str">
        <f t="shared" si="210"/>
        <v/>
      </c>
      <c r="DX89" s="324" t="str">
        <f t="shared" si="211"/>
        <v/>
      </c>
      <c r="DY89" s="302" t="str">
        <f t="shared" si="212"/>
        <v/>
      </c>
      <c r="DZ89" s="325" t="str">
        <f t="shared" si="213"/>
        <v/>
      </c>
      <c r="EA89" s="324" t="str">
        <f t="shared" si="214"/>
        <v/>
      </c>
      <c r="EB89" s="302" t="str">
        <f t="shared" si="215"/>
        <v/>
      </c>
      <c r="EC89" s="325" t="str">
        <f t="shared" si="216"/>
        <v/>
      </c>
      <c r="ED89" s="324" t="str">
        <f t="shared" si="137"/>
        <v/>
      </c>
      <c r="EE89" s="313" t="str">
        <f t="shared" si="217"/>
        <v xml:space="preserve">      </v>
      </c>
      <c r="EF89" s="313" t="str">
        <f t="shared" si="218"/>
        <v xml:space="preserve">      </v>
      </c>
      <c r="EG89" s="313" t="str">
        <f t="shared" si="219"/>
        <v xml:space="preserve">      </v>
      </c>
      <c r="EH89" s="313" t="str">
        <f t="shared" si="220"/>
        <v xml:space="preserve">      </v>
      </c>
      <c r="EI89" s="313" t="str">
        <f t="shared" si="221"/>
        <v/>
      </c>
      <c r="EJ89" s="326" t="str">
        <f t="shared" si="222"/>
        <v/>
      </c>
      <c r="EK89" s="327" t="str">
        <f t="shared" si="223"/>
        <v/>
      </c>
      <c r="EL89" s="328" t="str">
        <f t="shared" si="224"/>
        <v/>
      </c>
      <c r="EM89" s="329" t="str">
        <f t="shared" si="225"/>
        <v/>
      </c>
      <c r="EN89" s="330" t="str">
        <f t="shared" si="138"/>
        <v/>
      </c>
      <c r="EO89" s="20" t="str">
        <f t="shared" si="226"/>
        <v/>
      </c>
    </row>
    <row r="90" spans="1:145" s="132" customFormat="1" ht="15.65" customHeight="1">
      <c r="A90" s="315">
        <v>85</v>
      </c>
      <c r="B90" s="316">
        <f>IF('Marks Entry'!B91="","",'Marks Entry'!B91)</f>
        <v>985</v>
      </c>
      <c r="C90" s="317" t="str">
        <f>IF('Marks Entry'!C91="","",'Marks Entry'!C91)</f>
        <v/>
      </c>
      <c r="D90" s="318" t="str">
        <f>IF('Marks Entry'!D91="","",'Marks Entry'!D91)</f>
        <v/>
      </c>
      <c r="E90" s="319" t="str">
        <f>IF('Marks Entry'!E91="","",'Marks Entry'!E91)</f>
        <v/>
      </c>
      <c r="F90" s="319" t="str">
        <f>IF('Marks Entry'!F91="","",'Marks Entry'!F91)</f>
        <v/>
      </c>
      <c r="G90" s="319" t="str">
        <f>IF('Marks Entry'!G91="","",'Marks Entry'!G91)</f>
        <v/>
      </c>
      <c r="H90" s="302" t="str">
        <f>IF('Marks Entry'!H91="","",'Marks Entry'!H91)</f>
        <v/>
      </c>
      <c r="I90" s="302" t="str">
        <f>IF('Marks Entry'!I91="","",'Marks Entry'!I91)</f>
        <v/>
      </c>
      <c r="J90" s="302" t="str">
        <f>IF('Marks Entry'!J91="","",'Marks Entry'!J91)</f>
        <v/>
      </c>
      <c r="K90" s="302" t="str">
        <f>IF('Marks Entry'!K91="","",'Marks Entry'!K91)</f>
        <v/>
      </c>
      <c r="L90" s="302" t="str">
        <f>IF('Marks Entry'!L91="","",'Marks Entry'!L91)</f>
        <v/>
      </c>
      <c r="M90" s="303" t="str">
        <f t="shared" si="139"/>
        <v/>
      </c>
      <c r="N90" s="320" t="str">
        <f t="shared" si="140"/>
        <v/>
      </c>
      <c r="O90" s="302" t="str">
        <f>IF('Marks Entry'!M91="","",'Marks Entry'!M91)</f>
        <v/>
      </c>
      <c r="P90" s="320" t="str">
        <f t="shared" si="141"/>
        <v/>
      </c>
      <c r="Q90" s="317" t="str">
        <f>IF('Marks Entry'!N91="","",'Marks Entry'!N91)</f>
        <v/>
      </c>
      <c r="R90" s="321" t="str">
        <f t="shared" si="142"/>
        <v/>
      </c>
      <c r="S90" s="307">
        <f t="shared" si="143"/>
        <v>0</v>
      </c>
      <c r="T90" s="307">
        <f t="shared" si="130"/>
        <v>0</v>
      </c>
      <c r="U90" s="308" t="str">
        <f t="shared" si="144"/>
        <v/>
      </c>
      <c r="V90" s="307" t="str">
        <f t="shared" si="145"/>
        <v/>
      </c>
      <c r="W90" s="307" t="str">
        <f t="shared" si="146"/>
        <v/>
      </c>
      <c r="X90" s="307" t="str">
        <f t="shared" si="147"/>
        <v/>
      </c>
      <c r="Y90" s="302" t="str">
        <f>IF('Marks Entry'!O91="","",'Marks Entry'!O91)</f>
        <v/>
      </c>
      <c r="Z90" s="302" t="str">
        <f>IF('Marks Entry'!P91="","",'Marks Entry'!P91)</f>
        <v/>
      </c>
      <c r="AA90" s="302" t="str">
        <f>IF('Marks Entry'!Q91="","",'Marks Entry'!Q91)</f>
        <v/>
      </c>
      <c r="AB90" s="303" t="str">
        <f t="shared" si="148"/>
        <v/>
      </c>
      <c r="AC90" s="320" t="str">
        <f t="shared" si="149"/>
        <v/>
      </c>
      <c r="AD90" s="302" t="str">
        <f>IF('Marks Entry'!R91="","",'Marks Entry'!R91)</f>
        <v/>
      </c>
      <c r="AE90" s="320" t="str">
        <f t="shared" si="150"/>
        <v/>
      </c>
      <c r="AF90" s="317" t="str">
        <f>IF('Marks Entry'!S91="","",'Marks Entry'!S91)</f>
        <v/>
      </c>
      <c r="AG90" s="321" t="str">
        <f t="shared" si="151"/>
        <v/>
      </c>
      <c r="AH90" s="307">
        <f t="shared" si="152"/>
        <v>0</v>
      </c>
      <c r="AI90" s="307">
        <f t="shared" si="131"/>
        <v>0</v>
      </c>
      <c r="AJ90" s="308" t="str">
        <f t="shared" si="153"/>
        <v/>
      </c>
      <c r="AK90" s="307" t="str">
        <f t="shared" si="154"/>
        <v/>
      </c>
      <c r="AL90" s="307" t="str">
        <f t="shared" si="155"/>
        <v/>
      </c>
      <c r="AM90" s="307" t="str">
        <f t="shared" si="156"/>
        <v/>
      </c>
      <c r="AN90" s="302" t="str">
        <f>IF('Marks Entry'!T91="","",'Marks Entry'!T91)</f>
        <v/>
      </c>
      <c r="AO90" s="302" t="str">
        <f>IF('Marks Entry'!U91="","",'Marks Entry'!U91)</f>
        <v/>
      </c>
      <c r="AP90" s="302" t="str">
        <f>IF('Marks Entry'!V91="","",'Marks Entry'!V91)</f>
        <v/>
      </c>
      <c r="AQ90" s="303" t="str">
        <f t="shared" si="157"/>
        <v/>
      </c>
      <c r="AR90" s="320" t="str">
        <f t="shared" si="158"/>
        <v/>
      </c>
      <c r="AS90" s="302" t="str">
        <f>IF('Marks Entry'!W91="","",'Marks Entry'!W91)</f>
        <v/>
      </c>
      <c r="AT90" s="320" t="str">
        <f t="shared" si="159"/>
        <v/>
      </c>
      <c r="AU90" s="317" t="str">
        <f>IF('Marks Entry'!X91="","",'Marks Entry'!X91)</f>
        <v/>
      </c>
      <c r="AV90" s="321" t="str">
        <f t="shared" si="160"/>
        <v/>
      </c>
      <c r="AW90" s="307">
        <f t="shared" si="161"/>
        <v>0</v>
      </c>
      <c r="AX90" s="307">
        <f t="shared" si="132"/>
        <v>0</v>
      </c>
      <c r="AY90" s="308" t="str">
        <f t="shared" si="162"/>
        <v/>
      </c>
      <c r="AZ90" s="307" t="str">
        <f t="shared" si="163"/>
        <v/>
      </c>
      <c r="BA90" s="307" t="str">
        <f t="shared" si="164"/>
        <v/>
      </c>
      <c r="BB90" s="307" t="str">
        <f t="shared" si="165"/>
        <v/>
      </c>
      <c r="BC90" s="302" t="str">
        <f>IF('Marks Entry'!Y91="","",'Marks Entry'!Y91)</f>
        <v/>
      </c>
      <c r="BD90" s="302" t="str">
        <f>IF('Marks Entry'!Z91="","",'Marks Entry'!Z91)</f>
        <v/>
      </c>
      <c r="BE90" s="302" t="str">
        <f>IF('Marks Entry'!AA91="","",'Marks Entry'!AA91)</f>
        <v/>
      </c>
      <c r="BF90" s="303" t="str">
        <f t="shared" si="166"/>
        <v/>
      </c>
      <c r="BG90" s="320" t="str">
        <f t="shared" si="167"/>
        <v/>
      </c>
      <c r="BH90" s="302" t="str">
        <f>IF('Marks Entry'!AB91="","",'Marks Entry'!AB91)</f>
        <v/>
      </c>
      <c r="BI90" s="320" t="str">
        <f t="shared" si="168"/>
        <v/>
      </c>
      <c r="BJ90" s="317" t="str">
        <f>IF('Marks Entry'!AC91="","",'Marks Entry'!AC91)</f>
        <v/>
      </c>
      <c r="BK90" s="321" t="str">
        <f t="shared" si="169"/>
        <v/>
      </c>
      <c r="BL90" s="307">
        <f t="shared" si="170"/>
        <v>0</v>
      </c>
      <c r="BM90" s="307">
        <f t="shared" si="133"/>
        <v>0</v>
      </c>
      <c r="BN90" s="308" t="str">
        <f t="shared" si="171"/>
        <v/>
      </c>
      <c r="BO90" s="307" t="str">
        <f t="shared" si="172"/>
        <v/>
      </c>
      <c r="BP90" s="307" t="str">
        <f t="shared" si="173"/>
        <v/>
      </c>
      <c r="BQ90" s="307" t="str">
        <f t="shared" si="174"/>
        <v/>
      </c>
      <c r="BR90" s="302" t="str">
        <f>IF('Marks Entry'!AD91="","",'Marks Entry'!AD91)</f>
        <v/>
      </c>
      <c r="BS90" s="302" t="str">
        <f>IF('Marks Entry'!AE91="","",'Marks Entry'!AE91)</f>
        <v/>
      </c>
      <c r="BT90" s="302" t="str">
        <f>IF('Marks Entry'!AF91="","",'Marks Entry'!AF91)</f>
        <v/>
      </c>
      <c r="BU90" s="303" t="str">
        <f t="shared" si="175"/>
        <v/>
      </c>
      <c r="BV90" s="320" t="str">
        <f t="shared" si="176"/>
        <v/>
      </c>
      <c r="BW90" s="302" t="str">
        <f>IF('Marks Entry'!AG91="","",'Marks Entry'!AG91)</f>
        <v/>
      </c>
      <c r="BX90" s="320" t="str">
        <f t="shared" si="177"/>
        <v/>
      </c>
      <c r="BY90" s="317" t="str">
        <f>IF('Marks Entry'!AH91="","",'Marks Entry'!AH91)</f>
        <v/>
      </c>
      <c r="BZ90" s="321" t="str">
        <f t="shared" si="178"/>
        <v/>
      </c>
      <c r="CA90" s="307">
        <f t="shared" si="179"/>
        <v>0</v>
      </c>
      <c r="CB90" s="307">
        <f t="shared" si="134"/>
        <v>0</v>
      </c>
      <c r="CC90" s="308" t="str">
        <f t="shared" si="180"/>
        <v/>
      </c>
      <c r="CD90" s="307" t="str">
        <f t="shared" si="181"/>
        <v/>
      </c>
      <c r="CE90" s="307" t="str">
        <f t="shared" si="182"/>
        <v/>
      </c>
      <c r="CF90" s="307" t="str">
        <f t="shared" si="183"/>
        <v/>
      </c>
      <c r="CG90" s="302" t="str">
        <f>IF('Marks Entry'!AI91="","",'Marks Entry'!AI91)</f>
        <v/>
      </c>
      <c r="CH90" s="302" t="str">
        <f>IF('Marks Entry'!AJ91="","",'Marks Entry'!AJ91)</f>
        <v/>
      </c>
      <c r="CI90" s="302" t="str">
        <f>IF('Marks Entry'!AK91="","",'Marks Entry'!AK91)</f>
        <v/>
      </c>
      <c r="CJ90" s="303" t="str">
        <f t="shared" si="184"/>
        <v/>
      </c>
      <c r="CK90" s="320" t="str">
        <f t="shared" si="185"/>
        <v/>
      </c>
      <c r="CL90" s="302" t="str">
        <f>IF('Marks Entry'!AL91="","",'Marks Entry'!AL91)</f>
        <v/>
      </c>
      <c r="CM90" s="320" t="str">
        <f t="shared" si="186"/>
        <v/>
      </c>
      <c r="CN90" s="317" t="str">
        <f>IF('Marks Entry'!AM91="","",'Marks Entry'!AM91)</f>
        <v/>
      </c>
      <c r="CO90" s="321" t="str">
        <f t="shared" si="187"/>
        <v/>
      </c>
      <c r="CP90" s="307">
        <f t="shared" si="188"/>
        <v>0</v>
      </c>
      <c r="CQ90" s="307">
        <f t="shared" si="135"/>
        <v>0</v>
      </c>
      <c r="CR90" s="308" t="str">
        <f t="shared" si="189"/>
        <v/>
      </c>
      <c r="CS90" s="307" t="str">
        <f t="shared" si="190"/>
        <v/>
      </c>
      <c r="CT90" s="307" t="str">
        <f t="shared" si="191"/>
        <v/>
      </c>
      <c r="CU90" s="307" t="str">
        <f t="shared" si="192"/>
        <v/>
      </c>
      <c r="CV90" s="307">
        <f t="shared" si="136"/>
        <v>0</v>
      </c>
      <c r="CW90" s="322" t="str">
        <f t="shared" si="193"/>
        <v/>
      </c>
      <c r="CX90" s="322" t="str">
        <f t="shared" si="194"/>
        <v/>
      </c>
      <c r="CY90" s="322" t="str">
        <f t="shared" si="195"/>
        <v/>
      </c>
      <c r="CZ90" s="322" t="str">
        <f t="shared" si="196"/>
        <v/>
      </c>
      <c r="DA90" s="322" t="str">
        <f t="shared" si="197"/>
        <v/>
      </c>
      <c r="DB90" s="322" t="str">
        <f t="shared" si="198"/>
        <v/>
      </c>
      <c r="DC90" s="310">
        <f t="shared" si="227"/>
        <v>0</v>
      </c>
      <c r="DD90" s="310">
        <f t="shared" si="228"/>
        <v>0</v>
      </c>
      <c r="DE90" s="310">
        <f t="shared" si="229"/>
        <v>0</v>
      </c>
      <c r="DF90" s="310">
        <f t="shared" si="230"/>
        <v>0</v>
      </c>
      <c r="DG90" s="310">
        <f t="shared" si="231"/>
        <v>0</v>
      </c>
      <c r="DH90" s="323" t="str">
        <f t="shared" si="199"/>
        <v/>
      </c>
      <c r="DI90" s="20" t="str">
        <f>IF('Marks Entry'!AN91="","",'Marks Entry'!AN91)</f>
        <v/>
      </c>
      <c r="DJ90" s="20" t="str">
        <f>IF('Marks Entry'!AO91="","",'Marks Entry'!AO91)</f>
        <v/>
      </c>
      <c r="DK90" s="20" t="str">
        <f>IF('Marks Entry'!AP91="","",'Marks Entry'!AP91)</f>
        <v/>
      </c>
      <c r="DL90" s="20" t="str">
        <f>IF('Marks Entry'!AQ91="","",'Marks Entry'!AQ91)</f>
        <v/>
      </c>
      <c r="DM90" s="302" t="str">
        <f t="shared" si="200"/>
        <v/>
      </c>
      <c r="DN90" s="302" t="str">
        <f t="shared" si="201"/>
        <v/>
      </c>
      <c r="DO90" s="324" t="str">
        <f t="shared" si="202"/>
        <v/>
      </c>
      <c r="DP90" s="302" t="str">
        <f t="shared" si="203"/>
        <v/>
      </c>
      <c r="DQ90" s="325" t="str">
        <f t="shared" si="204"/>
        <v/>
      </c>
      <c r="DR90" s="324" t="str">
        <f t="shared" si="205"/>
        <v/>
      </c>
      <c r="DS90" s="302" t="str">
        <f t="shared" si="206"/>
        <v/>
      </c>
      <c r="DT90" s="325" t="str">
        <f t="shared" si="207"/>
        <v/>
      </c>
      <c r="DU90" s="324" t="str">
        <f t="shared" si="208"/>
        <v/>
      </c>
      <c r="DV90" s="302" t="str">
        <f t="shared" si="209"/>
        <v/>
      </c>
      <c r="DW90" s="325" t="str">
        <f t="shared" si="210"/>
        <v/>
      </c>
      <c r="DX90" s="324" t="str">
        <f t="shared" si="211"/>
        <v/>
      </c>
      <c r="DY90" s="302" t="str">
        <f t="shared" si="212"/>
        <v/>
      </c>
      <c r="DZ90" s="325" t="str">
        <f t="shared" si="213"/>
        <v/>
      </c>
      <c r="EA90" s="324" t="str">
        <f t="shared" si="214"/>
        <v/>
      </c>
      <c r="EB90" s="302" t="str">
        <f t="shared" si="215"/>
        <v/>
      </c>
      <c r="EC90" s="325" t="str">
        <f t="shared" si="216"/>
        <v/>
      </c>
      <c r="ED90" s="324" t="str">
        <f t="shared" si="137"/>
        <v/>
      </c>
      <c r="EE90" s="313" t="str">
        <f t="shared" si="217"/>
        <v xml:space="preserve">      </v>
      </c>
      <c r="EF90" s="313" t="str">
        <f t="shared" si="218"/>
        <v xml:space="preserve">      </v>
      </c>
      <c r="EG90" s="313" t="str">
        <f t="shared" si="219"/>
        <v xml:space="preserve">      </v>
      </c>
      <c r="EH90" s="313" t="str">
        <f t="shared" si="220"/>
        <v xml:space="preserve">      </v>
      </c>
      <c r="EI90" s="313" t="str">
        <f t="shared" si="221"/>
        <v/>
      </c>
      <c r="EJ90" s="326" t="str">
        <f t="shared" si="222"/>
        <v/>
      </c>
      <c r="EK90" s="327" t="str">
        <f t="shared" si="223"/>
        <v/>
      </c>
      <c r="EL90" s="328" t="str">
        <f t="shared" si="224"/>
        <v/>
      </c>
      <c r="EM90" s="329" t="str">
        <f t="shared" si="225"/>
        <v/>
      </c>
      <c r="EN90" s="330" t="str">
        <f t="shared" si="138"/>
        <v/>
      </c>
      <c r="EO90" s="20" t="str">
        <f t="shared" si="226"/>
        <v/>
      </c>
    </row>
    <row r="91" spans="1:145" s="132" customFormat="1" ht="15.65" customHeight="1">
      <c r="A91" s="315">
        <v>86</v>
      </c>
      <c r="B91" s="316">
        <f>IF('Marks Entry'!B92="","",'Marks Entry'!B92)</f>
        <v>986</v>
      </c>
      <c r="C91" s="317" t="str">
        <f>IF('Marks Entry'!C92="","",'Marks Entry'!C92)</f>
        <v/>
      </c>
      <c r="D91" s="318" t="str">
        <f>IF('Marks Entry'!D92="","",'Marks Entry'!D92)</f>
        <v/>
      </c>
      <c r="E91" s="319" t="str">
        <f>IF('Marks Entry'!E92="","",'Marks Entry'!E92)</f>
        <v/>
      </c>
      <c r="F91" s="319" t="str">
        <f>IF('Marks Entry'!F92="","",'Marks Entry'!F92)</f>
        <v/>
      </c>
      <c r="G91" s="319" t="str">
        <f>IF('Marks Entry'!G92="","",'Marks Entry'!G92)</f>
        <v/>
      </c>
      <c r="H91" s="302" t="str">
        <f>IF('Marks Entry'!H92="","",'Marks Entry'!H92)</f>
        <v/>
      </c>
      <c r="I91" s="302" t="str">
        <f>IF('Marks Entry'!I92="","",'Marks Entry'!I92)</f>
        <v/>
      </c>
      <c r="J91" s="302" t="str">
        <f>IF('Marks Entry'!J92="","",'Marks Entry'!J92)</f>
        <v/>
      </c>
      <c r="K91" s="302" t="str">
        <f>IF('Marks Entry'!K92="","",'Marks Entry'!K92)</f>
        <v/>
      </c>
      <c r="L91" s="302" t="str">
        <f>IF('Marks Entry'!L92="","",'Marks Entry'!L92)</f>
        <v/>
      </c>
      <c r="M91" s="303" t="str">
        <f t="shared" si="139"/>
        <v/>
      </c>
      <c r="N91" s="320" t="str">
        <f t="shared" si="140"/>
        <v/>
      </c>
      <c r="O91" s="302" t="str">
        <f>IF('Marks Entry'!M92="","",'Marks Entry'!M92)</f>
        <v/>
      </c>
      <c r="P91" s="320" t="str">
        <f t="shared" si="141"/>
        <v/>
      </c>
      <c r="Q91" s="317" t="str">
        <f>IF('Marks Entry'!N92="","",'Marks Entry'!N92)</f>
        <v/>
      </c>
      <c r="R91" s="321" t="str">
        <f t="shared" si="142"/>
        <v/>
      </c>
      <c r="S91" s="307">
        <f t="shared" si="143"/>
        <v>0</v>
      </c>
      <c r="T91" s="307">
        <f t="shared" si="130"/>
        <v>0</v>
      </c>
      <c r="U91" s="308" t="str">
        <f t="shared" si="144"/>
        <v/>
      </c>
      <c r="V91" s="307" t="str">
        <f t="shared" si="145"/>
        <v/>
      </c>
      <c r="W91" s="307" t="str">
        <f t="shared" si="146"/>
        <v/>
      </c>
      <c r="X91" s="307" t="str">
        <f t="shared" si="147"/>
        <v/>
      </c>
      <c r="Y91" s="302" t="str">
        <f>IF('Marks Entry'!O92="","",'Marks Entry'!O92)</f>
        <v/>
      </c>
      <c r="Z91" s="302" t="str">
        <f>IF('Marks Entry'!P92="","",'Marks Entry'!P92)</f>
        <v/>
      </c>
      <c r="AA91" s="302" t="str">
        <f>IF('Marks Entry'!Q92="","",'Marks Entry'!Q92)</f>
        <v/>
      </c>
      <c r="AB91" s="303" t="str">
        <f t="shared" si="148"/>
        <v/>
      </c>
      <c r="AC91" s="320" t="str">
        <f t="shared" si="149"/>
        <v/>
      </c>
      <c r="AD91" s="302" t="str">
        <f>IF('Marks Entry'!R92="","",'Marks Entry'!R92)</f>
        <v/>
      </c>
      <c r="AE91" s="320" t="str">
        <f t="shared" si="150"/>
        <v/>
      </c>
      <c r="AF91" s="317" t="str">
        <f>IF('Marks Entry'!S92="","",'Marks Entry'!S92)</f>
        <v/>
      </c>
      <c r="AG91" s="321" t="str">
        <f t="shared" si="151"/>
        <v/>
      </c>
      <c r="AH91" s="307">
        <f t="shared" si="152"/>
        <v>0</v>
      </c>
      <c r="AI91" s="307">
        <f t="shared" si="131"/>
        <v>0</v>
      </c>
      <c r="AJ91" s="308" t="str">
        <f t="shared" si="153"/>
        <v/>
      </c>
      <c r="AK91" s="307" t="str">
        <f t="shared" si="154"/>
        <v/>
      </c>
      <c r="AL91" s="307" t="str">
        <f t="shared" si="155"/>
        <v/>
      </c>
      <c r="AM91" s="307" t="str">
        <f t="shared" si="156"/>
        <v/>
      </c>
      <c r="AN91" s="302" t="str">
        <f>IF('Marks Entry'!T92="","",'Marks Entry'!T92)</f>
        <v/>
      </c>
      <c r="AO91" s="302" t="str">
        <f>IF('Marks Entry'!U92="","",'Marks Entry'!U92)</f>
        <v/>
      </c>
      <c r="AP91" s="302" t="str">
        <f>IF('Marks Entry'!V92="","",'Marks Entry'!V92)</f>
        <v/>
      </c>
      <c r="AQ91" s="303" t="str">
        <f t="shared" si="157"/>
        <v/>
      </c>
      <c r="AR91" s="320" t="str">
        <f t="shared" si="158"/>
        <v/>
      </c>
      <c r="AS91" s="302" t="str">
        <f>IF('Marks Entry'!W92="","",'Marks Entry'!W92)</f>
        <v/>
      </c>
      <c r="AT91" s="320" t="str">
        <f t="shared" si="159"/>
        <v/>
      </c>
      <c r="AU91" s="317" t="str">
        <f>IF('Marks Entry'!X92="","",'Marks Entry'!X92)</f>
        <v/>
      </c>
      <c r="AV91" s="321" t="str">
        <f t="shared" si="160"/>
        <v/>
      </c>
      <c r="AW91" s="307">
        <f t="shared" si="161"/>
        <v>0</v>
      </c>
      <c r="AX91" s="307">
        <f t="shared" si="132"/>
        <v>0</v>
      </c>
      <c r="AY91" s="308" t="str">
        <f t="shared" si="162"/>
        <v/>
      </c>
      <c r="AZ91" s="307" t="str">
        <f t="shared" si="163"/>
        <v/>
      </c>
      <c r="BA91" s="307" t="str">
        <f t="shared" si="164"/>
        <v/>
      </c>
      <c r="BB91" s="307" t="str">
        <f t="shared" si="165"/>
        <v/>
      </c>
      <c r="BC91" s="302" t="str">
        <f>IF('Marks Entry'!Y92="","",'Marks Entry'!Y92)</f>
        <v/>
      </c>
      <c r="BD91" s="302" t="str">
        <f>IF('Marks Entry'!Z92="","",'Marks Entry'!Z92)</f>
        <v/>
      </c>
      <c r="BE91" s="302" t="str">
        <f>IF('Marks Entry'!AA92="","",'Marks Entry'!AA92)</f>
        <v/>
      </c>
      <c r="BF91" s="303" t="str">
        <f t="shared" si="166"/>
        <v/>
      </c>
      <c r="BG91" s="320" t="str">
        <f t="shared" si="167"/>
        <v/>
      </c>
      <c r="BH91" s="302" t="str">
        <f>IF('Marks Entry'!AB92="","",'Marks Entry'!AB92)</f>
        <v/>
      </c>
      <c r="BI91" s="320" t="str">
        <f t="shared" si="168"/>
        <v/>
      </c>
      <c r="BJ91" s="317" t="str">
        <f>IF('Marks Entry'!AC92="","",'Marks Entry'!AC92)</f>
        <v/>
      </c>
      <c r="BK91" s="321" t="str">
        <f t="shared" si="169"/>
        <v/>
      </c>
      <c r="BL91" s="307">
        <f t="shared" si="170"/>
        <v>0</v>
      </c>
      <c r="BM91" s="307">
        <f t="shared" si="133"/>
        <v>0</v>
      </c>
      <c r="BN91" s="308" t="str">
        <f t="shared" si="171"/>
        <v/>
      </c>
      <c r="BO91" s="307" t="str">
        <f t="shared" si="172"/>
        <v/>
      </c>
      <c r="BP91" s="307" t="str">
        <f t="shared" si="173"/>
        <v/>
      </c>
      <c r="BQ91" s="307" t="str">
        <f t="shared" si="174"/>
        <v/>
      </c>
      <c r="BR91" s="302" t="str">
        <f>IF('Marks Entry'!AD92="","",'Marks Entry'!AD92)</f>
        <v/>
      </c>
      <c r="BS91" s="302" t="str">
        <f>IF('Marks Entry'!AE92="","",'Marks Entry'!AE92)</f>
        <v/>
      </c>
      <c r="BT91" s="302" t="str">
        <f>IF('Marks Entry'!AF92="","",'Marks Entry'!AF92)</f>
        <v/>
      </c>
      <c r="BU91" s="303" t="str">
        <f t="shared" si="175"/>
        <v/>
      </c>
      <c r="BV91" s="320" t="str">
        <f t="shared" si="176"/>
        <v/>
      </c>
      <c r="BW91" s="302" t="str">
        <f>IF('Marks Entry'!AG92="","",'Marks Entry'!AG92)</f>
        <v/>
      </c>
      <c r="BX91" s="320" t="str">
        <f t="shared" si="177"/>
        <v/>
      </c>
      <c r="BY91" s="317" t="str">
        <f>IF('Marks Entry'!AH92="","",'Marks Entry'!AH92)</f>
        <v/>
      </c>
      <c r="BZ91" s="321" t="str">
        <f t="shared" si="178"/>
        <v/>
      </c>
      <c r="CA91" s="307">
        <f t="shared" si="179"/>
        <v>0</v>
      </c>
      <c r="CB91" s="307">
        <f t="shared" si="134"/>
        <v>0</v>
      </c>
      <c r="CC91" s="308" t="str">
        <f t="shared" si="180"/>
        <v/>
      </c>
      <c r="CD91" s="307" t="str">
        <f t="shared" si="181"/>
        <v/>
      </c>
      <c r="CE91" s="307" t="str">
        <f t="shared" si="182"/>
        <v/>
      </c>
      <c r="CF91" s="307" t="str">
        <f t="shared" si="183"/>
        <v/>
      </c>
      <c r="CG91" s="302" t="str">
        <f>IF('Marks Entry'!AI92="","",'Marks Entry'!AI92)</f>
        <v/>
      </c>
      <c r="CH91" s="302" t="str">
        <f>IF('Marks Entry'!AJ92="","",'Marks Entry'!AJ92)</f>
        <v/>
      </c>
      <c r="CI91" s="302" t="str">
        <f>IF('Marks Entry'!AK92="","",'Marks Entry'!AK92)</f>
        <v/>
      </c>
      <c r="CJ91" s="303" t="str">
        <f t="shared" si="184"/>
        <v/>
      </c>
      <c r="CK91" s="320" t="str">
        <f t="shared" si="185"/>
        <v/>
      </c>
      <c r="CL91" s="302" t="str">
        <f>IF('Marks Entry'!AL92="","",'Marks Entry'!AL92)</f>
        <v/>
      </c>
      <c r="CM91" s="320" t="str">
        <f t="shared" si="186"/>
        <v/>
      </c>
      <c r="CN91" s="317" t="str">
        <f>IF('Marks Entry'!AM92="","",'Marks Entry'!AM92)</f>
        <v/>
      </c>
      <c r="CO91" s="321" t="str">
        <f t="shared" si="187"/>
        <v/>
      </c>
      <c r="CP91" s="307">
        <f t="shared" si="188"/>
        <v>0</v>
      </c>
      <c r="CQ91" s="307">
        <f t="shared" si="135"/>
        <v>0</v>
      </c>
      <c r="CR91" s="308" t="str">
        <f t="shared" si="189"/>
        <v/>
      </c>
      <c r="CS91" s="307" t="str">
        <f t="shared" si="190"/>
        <v/>
      </c>
      <c r="CT91" s="307" t="str">
        <f t="shared" si="191"/>
        <v/>
      </c>
      <c r="CU91" s="307" t="str">
        <f t="shared" si="192"/>
        <v/>
      </c>
      <c r="CV91" s="307">
        <f t="shared" si="136"/>
        <v>0</v>
      </c>
      <c r="CW91" s="322" t="str">
        <f t="shared" si="193"/>
        <v/>
      </c>
      <c r="CX91" s="322" t="str">
        <f t="shared" si="194"/>
        <v/>
      </c>
      <c r="CY91" s="322" t="str">
        <f t="shared" si="195"/>
        <v/>
      </c>
      <c r="CZ91" s="322" t="str">
        <f t="shared" si="196"/>
        <v/>
      </c>
      <c r="DA91" s="322" t="str">
        <f t="shared" si="197"/>
        <v/>
      </c>
      <c r="DB91" s="322" t="str">
        <f t="shared" si="198"/>
        <v/>
      </c>
      <c r="DC91" s="310">
        <f t="shared" si="227"/>
        <v>0</v>
      </c>
      <c r="DD91" s="310">
        <f t="shared" si="228"/>
        <v>0</v>
      </c>
      <c r="DE91" s="310">
        <f t="shared" si="229"/>
        <v>0</v>
      </c>
      <c r="DF91" s="310">
        <f t="shared" si="230"/>
        <v>0</v>
      </c>
      <c r="DG91" s="310">
        <f t="shared" si="231"/>
        <v>0</v>
      </c>
      <c r="DH91" s="323" t="str">
        <f t="shared" si="199"/>
        <v/>
      </c>
      <c r="DI91" s="20" t="str">
        <f>IF('Marks Entry'!AN92="","",'Marks Entry'!AN92)</f>
        <v/>
      </c>
      <c r="DJ91" s="20" t="str">
        <f>IF('Marks Entry'!AO92="","",'Marks Entry'!AO92)</f>
        <v/>
      </c>
      <c r="DK91" s="20" t="str">
        <f>IF('Marks Entry'!AP92="","",'Marks Entry'!AP92)</f>
        <v/>
      </c>
      <c r="DL91" s="20" t="str">
        <f>IF('Marks Entry'!AQ92="","",'Marks Entry'!AQ92)</f>
        <v/>
      </c>
      <c r="DM91" s="302" t="str">
        <f t="shared" si="200"/>
        <v/>
      </c>
      <c r="DN91" s="302" t="str">
        <f t="shared" si="201"/>
        <v/>
      </c>
      <c r="DO91" s="324" t="str">
        <f t="shared" si="202"/>
        <v/>
      </c>
      <c r="DP91" s="302" t="str">
        <f t="shared" si="203"/>
        <v/>
      </c>
      <c r="DQ91" s="325" t="str">
        <f t="shared" si="204"/>
        <v/>
      </c>
      <c r="DR91" s="324" t="str">
        <f t="shared" si="205"/>
        <v/>
      </c>
      <c r="DS91" s="302" t="str">
        <f t="shared" si="206"/>
        <v/>
      </c>
      <c r="DT91" s="325" t="str">
        <f t="shared" si="207"/>
        <v/>
      </c>
      <c r="DU91" s="324" t="str">
        <f t="shared" si="208"/>
        <v/>
      </c>
      <c r="DV91" s="302" t="str">
        <f t="shared" si="209"/>
        <v/>
      </c>
      <c r="DW91" s="325" t="str">
        <f t="shared" si="210"/>
        <v/>
      </c>
      <c r="DX91" s="324" t="str">
        <f t="shared" si="211"/>
        <v/>
      </c>
      <c r="DY91" s="302" t="str">
        <f t="shared" si="212"/>
        <v/>
      </c>
      <c r="DZ91" s="325" t="str">
        <f t="shared" si="213"/>
        <v/>
      </c>
      <c r="EA91" s="324" t="str">
        <f t="shared" si="214"/>
        <v/>
      </c>
      <c r="EB91" s="302" t="str">
        <f t="shared" si="215"/>
        <v/>
      </c>
      <c r="EC91" s="325" t="str">
        <f t="shared" si="216"/>
        <v/>
      </c>
      <c r="ED91" s="324" t="str">
        <f t="shared" si="137"/>
        <v/>
      </c>
      <c r="EE91" s="313" t="str">
        <f t="shared" si="217"/>
        <v xml:space="preserve">      </v>
      </c>
      <c r="EF91" s="313" t="str">
        <f t="shared" si="218"/>
        <v xml:space="preserve">      </v>
      </c>
      <c r="EG91" s="313" t="str">
        <f t="shared" si="219"/>
        <v xml:space="preserve">      </v>
      </c>
      <c r="EH91" s="313" t="str">
        <f t="shared" si="220"/>
        <v xml:space="preserve">      </v>
      </c>
      <c r="EI91" s="313" t="str">
        <f t="shared" si="221"/>
        <v/>
      </c>
      <c r="EJ91" s="326" t="str">
        <f t="shared" si="222"/>
        <v/>
      </c>
      <c r="EK91" s="327" t="str">
        <f t="shared" si="223"/>
        <v/>
      </c>
      <c r="EL91" s="328" t="str">
        <f t="shared" si="224"/>
        <v/>
      </c>
      <c r="EM91" s="329" t="str">
        <f t="shared" si="225"/>
        <v/>
      </c>
      <c r="EN91" s="330" t="str">
        <f t="shared" si="138"/>
        <v/>
      </c>
      <c r="EO91" s="20" t="str">
        <f t="shared" si="226"/>
        <v/>
      </c>
    </row>
    <row r="92" spans="1:145" s="132" customFormat="1" ht="15.65" customHeight="1">
      <c r="A92" s="315">
        <v>87</v>
      </c>
      <c r="B92" s="316">
        <f>IF('Marks Entry'!B93="","",'Marks Entry'!B93)</f>
        <v>987</v>
      </c>
      <c r="C92" s="317" t="str">
        <f>IF('Marks Entry'!C93="","",'Marks Entry'!C93)</f>
        <v/>
      </c>
      <c r="D92" s="318" t="str">
        <f>IF('Marks Entry'!D93="","",'Marks Entry'!D93)</f>
        <v/>
      </c>
      <c r="E92" s="319" t="str">
        <f>IF('Marks Entry'!E93="","",'Marks Entry'!E93)</f>
        <v/>
      </c>
      <c r="F92" s="319" t="str">
        <f>IF('Marks Entry'!F93="","",'Marks Entry'!F93)</f>
        <v/>
      </c>
      <c r="G92" s="319" t="str">
        <f>IF('Marks Entry'!G93="","",'Marks Entry'!G93)</f>
        <v/>
      </c>
      <c r="H92" s="302" t="str">
        <f>IF('Marks Entry'!H93="","",'Marks Entry'!H93)</f>
        <v/>
      </c>
      <c r="I92" s="302" t="str">
        <f>IF('Marks Entry'!I93="","",'Marks Entry'!I93)</f>
        <v/>
      </c>
      <c r="J92" s="302" t="str">
        <f>IF('Marks Entry'!J93="","",'Marks Entry'!J93)</f>
        <v/>
      </c>
      <c r="K92" s="302" t="str">
        <f>IF('Marks Entry'!K93="","",'Marks Entry'!K93)</f>
        <v/>
      </c>
      <c r="L92" s="302" t="str">
        <f>IF('Marks Entry'!L93="","",'Marks Entry'!L93)</f>
        <v/>
      </c>
      <c r="M92" s="303" t="str">
        <f t="shared" si="139"/>
        <v/>
      </c>
      <c r="N92" s="320" t="str">
        <f t="shared" si="140"/>
        <v/>
      </c>
      <c r="O92" s="302" t="str">
        <f>IF('Marks Entry'!M93="","",'Marks Entry'!M93)</f>
        <v/>
      </c>
      <c r="P92" s="320" t="str">
        <f t="shared" si="141"/>
        <v/>
      </c>
      <c r="Q92" s="317" t="str">
        <f>IF('Marks Entry'!N93="","",'Marks Entry'!N93)</f>
        <v/>
      </c>
      <c r="R92" s="321" t="str">
        <f t="shared" si="142"/>
        <v/>
      </c>
      <c r="S92" s="307">
        <f t="shared" si="143"/>
        <v>0</v>
      </c>
      <c r="T92" s="307">
        <f t="shared" si="130"/>
        <v>0</v>
      </c>
      <c r="U92" s="308" t="str">
        <f t="shared" si="144"/>
        <v/>
      </c>
      <c r="V92" s="307" t="str">
        <f t="shared" si="145"/>
        <v/>
      </c>
      <c r="W92" s="307" t="str">
        <f t="shared" si="146"/>
        <v/>
      </c>
      <c r="X92" s="307" t="str">
        <f t="shared" si="147"/>
        <v/>
      </c>
      <c r="Y92" s="302" t="str">
        <f>IF('Marks Entry'!O93="","",'Marks Entry'!O93)</f>
        <v/>
      </c>
      <c r="Z92" s="302" t="str">
        <f>IF('Marks Entry'!P93="","",'Marks Entry'!P93)</f>
        <v/>
      </c>
      <c r="AA92" s="302" t="str">
        <f>IF('Marks Entry'!Q93="","",'Marks Entry'!Q93)</f>
        <v/>
      </c>
      <c r="AB92" s="303" t="str">
        <f t="shared" si="148"/>
        <v/>
      </c>
      <c r="AC92" s="320" t="str">
        <f t="shared" si="149"/>
        <v/>
      </c>
      <c r="AD92" s="302" t="str">
        <f>IF('Marks Entry'!R93="","",'Marks Entry'!R93)</f>
        <v/>
      </c>
      <c r="AE92" s="320" t="str">
        <f t="shared" si="150"/>
        <v/>
      </c>
      <c r="AF92" s="317" t="str">
        <f>IF('Marks Entry'!S93="","",'Marks Entry'!S93)</f>
        <v/>
      </c>
      <c r="AG92" s="321" t="str">
        <f t="shared" si="151"/>
        <v/>
      </c>
      <c r="AH92" s="307">
        <f t="shared" si="152"/>
        <v>0</v>
      </c>
      <c r="AI92" s="307">
        <f t="shared" si="131"/>
        <v>0</v>
      </c>
      <c r="AJ92" s="308" t="str">
        <f t="shared" si="153"/>
        <v/>
      </c>
      <c r="AK92" s="307" t="str">
        <f t="shared" si="154"/>
        <v/>
      </c>
      <c r="AL92" s="307" t="str">
        <f t="shared" si="155"/>
        <v/>
      </c>
      <c r="AM92" s="307" t="str">
        <f t="shared" si="156"/>
        <v/>
      </c>
      <c r="AN92" s="302" t="str">
        <f>IF('Marks Entry'!T93="","",'Marks Entry'!T93)</f>
        <v/>
      </c>
      <c r="AO92" s="302" t="str">
        <f>IF('Marks Entry'!U93="","",'Marks Entry'!U93)</f>
        <v/>
      </c>
      <c r="AP92" s="302" t="str">
        <f>IF('Marks Entry'!V93="","",'Marks Entry'!V93)</f>
        <v/>
      </c>
      <c r="AQ92" s="303" t="str">
        <f t="shared" si="157"/>
        <v/>
      </c>
      <c r="AR92" s="320" t="str">
        <f t="shared" si="158"/>
        <v/>
      </c>
      <c r="AS92" s="302" t="str">
        <f>IF('Marks Entry'!W93="","",'Marks Entry'!W93)</f>
        <v/>
      </c>
      <c r="AT92" s="320" t="str">
        <f t="shared" si="159"/>
        <v/>
      </c>
      <c r="AU92" s="317" t="str">
        <f>IF('Marks Entry'!X93="","",'Marks Entry'!X93)</f>
        <v/>
      </c>
      <c r="AV92" s="321" t="str">
        <f t="shared" si="160"/>
        <v/>
      </c>
      <c r="AW92" s="307">
        <f t="shared" si="161"/>
        <v>0</v>
      </c>
      <c r="AX92" s="307">
        <f t="shared" si="132"/>
        <v>0</v>
      </c>
      <c r="AY92" s="308" t="str">
        <f t="shared" si="162"/>
        <v/>
      </c>
      <c r="AZ92" s="307" t="str">
        <f t="shared" si="163"/>
        <v/>
      </c>
      <c r="BA92" s="307" t="str">
        <f t="shared" si="164"/>
        <v/>
      </c>
      <c r="BB92" s="307" t="str">
        <f t="shared" si="165"/>
        <v/>
      </c>
      <c r="BC92" s="302" t="str">
        <f>IF('Marks Entry'!Y93="","",'Marks Entry'!Y93)</f>
        <v/>
      </c>
      <c r="BD92" s="302" t="str">
        <f>IF('Marks Entry'!Z93="","",'Marks Entry'!Z93)</f>
        <v/>
      </c>
      <c r="BE92" s="302" t="str">
        <f>IF('Marks Entry'!AA93="","",'Marks Entry'!AA93)</f>
        <v/>
      </c>
      <c r="BF92" s="303" t="str">
        <f t="shared" si="166"/>
        <v/>
      </c>
      <c r="BG92" s="320" t="str">
        <f t="shared" si="167"/>
        <v/>
      </c>
      <c r="BH92" s="302" t="str">
        <f>IF('Marks Entry'!AB93="","",'Marks Entry'!AB93)</f>
        <v/>
      </c>
      <c r="BI92" s="320" t="str">
        <f t="shared" si="168"/>
        <v/>
      </c>
      <c r="BJ92" s="317" t="str">
        <f>IF('Marks Entry'!AC93="","",'Marks Entry'!AC93)</f>
        <v/>
      </c>
      <c r="BK92" s="321" t="str">
        <f t="shared" si="169"/>
        <v/>
      </c>
      <c r="BL92" s="307">
        <f t="shared" si="170"/>
        <v>0</v>
      </c>
      <c r="BM92" s="307">
        <f t="shared" si="133"/>
        <v>0</v>
      </c>
      <c r="BN92" s="308" t="str">
        <f t="shared" si="171"/>
        <v/>
      </c>
      <c r="BO92" s="307" t="str">
        <f t="shared" si="172"/>
        <v/>
      </c>
      <c r="BP92" s="307" t="str">
        <f t="shared" si="173"/>
        <v/>
      </c>
      <c r="BQ92" s="307" t="str">
        <f t="shared" si="174"/>
        <v/>
      </c>
      <c r="BR92" s="302" t="str">
        <f>IF('Marks Entry'!AD93="","",'Marks Entry'!AD93)</f>
        <v/>
      </c>
      <c r="BS92" s="302" t="str">
        <f>IF('Marks Entry'!AE93="","",'Marks Entry'!AE93)</f>
        <v/>
      </c>
      <c r="BT92" s="302" t="str">
        <f>IF('Marks Entry'!AF93="","",'Marks Entry'!AF93)</f>
        <v/>
      </c>
      <c r="BU92" s="303" t="str">
        <f t="shared" si="175"/>
        <v/>
      </c>
      <c r="BV92" s="320" t="str">
        <f t="shared" si="176"/>
        <v/>
      </c>
      <c r="BW92" s="302" t="str">
        <f>IF('Marks Entry'!AG93="","",'Marks Entry'!AG93)</f>
        <v/>
      </c>
      <c r="BX92" s="320" t="str">
        <f t="shared" si="177"/>
        <v/>
      </c>
      <c r="BY92" s="317" t="str">
        <f>IF('Marks Entry'!AH93="","",'Marks Entry'!AH93)</f>
        <v/>
      </c>
      <c r="BZ92" s="321" t="str">
        <f t="shared" si="178"/>
        <v/>
      </c>
      <c r="CA92" s="307">
        <f t="shared" si="179"/>
        <v>0</v>
      </c>
      <c r="CB92" s="307">
        <f t="shared" si="134"/>
        <v>0</v>
      </c>
      <c r="CC92" s="308" t="str">
        <f t="shared" si="180"/>
        <v/>
      </c>
      <c r="CD92" s="307" t="str">
        <f t="shared" si="181"/>
        <v/>
      </c>
      <c r="CE92" s="307" t="str">
        <f t="shared" si="182"/>
        <v/>
      </c>
      <c r="CF92" s="307" t="str">
        <f t="shared" si="183"/>
        <v/>
      </c>
      <c r="CG92" s="302" t="str">
        <f>IF('Marks Entry'!AI93="","",'Marks Entry'!AI93)</f>
        <v/>
      </c>
      <c r="CH92" s="302" t="str">
        <f>IF('Marks Entry'!AJ93="","",'Marks Entry'!AJ93)</f>
        <v/>
      </c>
      <c r="CI92" s="302" t="str">
        <f>IF('Marks Entry'!AK93="","",'Marks Entry'!AK93)</f>
        <v/>
      </c>
      <c r="CJ92" s="303" t="str">
        <f t="shared" si="184"/>
        <v/>
      </c>
      <c r="CK92" s="320" t="str">
        <f t="shared" si="185"/>
        <v/>
      </c>
      <c r="CL92" s="302" t="str">
        <f>IF('Marks Entry'!AL93="","",'Marks Entry'!AL93)</f>
        <v/>
      </c>
      <c r="CM92" s="320" t="str">
        <f t="shared" si="186"/>
        <v/>
      </c>
      <c r="CN92" s="317" t="str">
        <f>IF('Marks Entry'!AM93="","",'Marks Entry'!AM93)</f>
        <v/>
      </c>
      <c r="CO92" s="321" t="str">
        <f t="shared" si="187"/>
        <v/>
      </c>
      <c r="CP92" s="307">
        <f t="shared" si="188"/>
        <v>0</v>
      </c>
      <c r="CQ92" s="307">
        <f t="shared" si="135"/>
        <v>0</v>
      </c>
      <c r="CR92" s="308" t="str">
        <f t="shared" si="189"/>
        <v/>
      </c>
      <c r="CS92" s="307" t="str">
        <f t="shared" si="190"/>
        <v/>
      </c>
      <c r="CT92" s="307" t="str">
        <f t="shared" si="191"/>
        <v/>
      </c>
      <c r="CU92" s="307" t="str">
        <f t="shared" si="192"/>
        <v/>
      </c>
      <c r="CV92" s="307">
        <f t="shared" si="136"/>
        <v>0</v>
      </c>
      <c r="CW92" s="322" t="str">
        <f t="shared" si="193"/>
        <v/>
      </c>
      <c r="CX92" s="322" t="str">
        <f t="shared" si="194"/>
        <v/>
      </c>
      <c r="CY92" s="322" t="str">
        <f t="shared" si="195"/>
        <v/>
      </c>
      <c r="CZ92" s="322" t="str">
        <f t="shared" si="196"/>
        <v/>
      </c>
      <c r="DA92" s="322" t="str">
        <f t="shared" si="197"/>
        <v/>
      </c>
      <c r="DB92" s="322" t="str">
        <f t="shared" si="198"/>
        <v/>
      </c>
      <c r="DC92" s="310">
        <f t="shared" si="227"/>
        <v>0</v>
      </c>
      <c r="DD92" s="310">
        <f t="shared" si="228"/>
        <v>0</v>
      </c>
      <c r="DE92" s="310">
        <f t="shared" si="229"/>
        <v>0</v>
      </c>
      <c r="DF92" s="310">
        <f t="shared" si="230"/>
        <v>0</v>
      </c>
      <c r="DG92" s="310">
        <f t="shared" si="231"/>
        <v>0</v>
      </c>
      <c r="DH92" s="323" t="str">
        <f t="shared" si="199"/>
        <v/>
      </c>
      <c r="DI92" s="20" t="str">
        <f>IF('Marks Entry'!AN93="","",'Marks Entry'!AN93)</f>
        <v/>
      </c>
      <c r="DJ92" s="20" t="str">
        <f>IF('Marks Entry'!AO93="","",'Marks Entry'!AO93)</f>
        <v/>
      </c>
      <c r="DK92" s="20" t="str">
        <f>IF('Marks Entry'!AP93="","",'Marks Entry'!AP93)</f>
        <v/>
      </c>
      <c r="DL92" s="20" t="str">
        <f>IF('Marks Entry'!AQ93="","",'Marks Entry'!AQ93)</f>
        <v/>
      </c>
      <c r="DM92" s="302" t="str">
        <f t="shared" si="200"/>
        <v/>
      </c>
      <c r="DN92" s="302" t="str">
        <f t="shared" si="201"/>
        <v/>
      </c>
      <c r="DO92" s="324" t="str">
        <f t="shared" si="202"/>
        <v/>
      </c>
      <c r="DP92" s="302" t="str">
        <f t="shared" si="203"/>
        <v/>
      </c>
      <c r="DQ92" s="325" t="str">
        <f t="shared" si="204"/>
        <v/>
      </c>
      <c r="DR92" s="324" t="str">
        <f t="shared" si="205"/>
        <v/>
      </c>
      <c r="DS92" s="302" t="str">
        <f t="shared" si="206"/>
        <v/>
      </c>
      <c r="DT92" s="325" t="str">
        <f t="shared" si="207"/>
        <v/>
      </c>
      <c r="DU92" s="324" t="str">
        <f t="shared" si="208"/>
        <v/>
      </c>
      <c r="DV92" s="302" t="str">
        <f t="shared" si="209"/>
        <v/>
      </c>
      <c r="DW92" s="325" t="str">
        <f t="shared" si="210"/>
        <v/>
      </c>
      <c r="DX92" s="324" t="str">
        <f t="shared" si="211"/>
        <v/>
      </c>
      <c r="DY92" s="302" t="str">
        <f t="shared" si="212"/>
        <v/>
      </c>
      <c r="DZ92" s="325" t="str">
        <f t="shared" si="213"/>
        <v/>
      </c>
      <c r="EA92" s="324" t="str">
        <f t="shared" si="214"/>
        <v/>
      </c>
      <c r="EB92" s="302" t="str">
        <f t="shared" si="215"/>
        <v/>
      </c>
      <c r="EC92" s="325" t="str">
        <f t="shared" si="216"/>
        <v/>
      </c>
      <c r="ED92" s="324" t="str">
        <f t="shared" si="137"/>
        <v/>
      </c>
      <c r="EE92" s="313" t="str">
        <f t="shared" si="217"/>
        <v xml:space="preserve">      </v>
      </c>
      <c r="EF92" s="313" t="str">
        <f t="shared" si="218"/>
        <v xml:space="preserve">      </v>
      </c>
      <c r="EG92" s="313" t="str">
        <f t="shared" si="219"/>
        <v xml:space="preserve">      </v>
      </c>
      <c r="EH92" s="313" t="str">
        <f t="shared" si="220"/>
        <v xml:space="preserve">      </v>
      </c>
      <c r="EI92" s="313" t="str">
        <f t="shared" si="221"/>
        <v/>
      </c>
      <c r="EJ92" s="326" t="str">
        <f t="shared" si="222"/>
        <v/>
      </c>
      <c r="EK92" s="327" t="str">
        <f t="shared" si="223"/>
        <v/>
      </c>
      <c r="EL92" s="328" t="str">
        <f t="shared" si="224"/>
        <v/>
      </c>
      <c r="EM92" s="329" t="str">
        <f t="shared" si="225"/>
        <v/>
      </c>
      <c r="EN92" s="330" t="str">
        <f t="shared" si="138"/>
        <v/>
      </c>
      <c r="EO92" s="20" t="str">
        <f t="shared" si="226"/>
        <v/>
      </c>
    </row>
    <row r="93" spans="1:145" s="132" customFormat="1" ht="15.65" customHeight="1">
      <c r="A93" s="315">
        <v>88</v>
      </c>
      <c r="B93" s="316">
        <f>IF('Marks Entry'!B94="","",'Marks Entry'!B94)</f>
        <v>988</v>
      </c>
      <c r="C93" s="317" t="str">
        <f>IF('Marks Entry'!C94="","",'Marks Entry'!C94)</f>
        <v/>
      </c>
      <c r="D93" s="318" t="str">
        <f>IF('Marks Entry'!D94="","",'Marks Entry'!D94)</f>
        <v/>
      </c>
      <c r="E93" s="319" t="str">
        <f>IF('Marks Entry'!E94="","",'Marks Entry'!E94)</f>
        <v/>
      </c>
      <c r="F93" s="319" t="str">
        <f>IF('Marks Entry'!F94="","",'Marks Entry'!F94)</f>
        <v/>
      </c>
      <c r="G93" s="319" t="str">
        <f>IF('Marks Entry'!G94="","",'Marks Entry'!G94)</f>
        <v/>
      </c>
      <c r="H93" s="302" t="str">
        <f>IF('Marks Entry'!H94="","",'Marks Entry'!H94)</f>
        <v/>
      </c>
      <c r="I93" s="302" t="str">
        <f>IF('Marks Entry'!I94="","",'Marks Entry'!I94)</f>
        <v/>
      </c>
      <c r="J93" s="302" t="str">
        <f>IF('Marks Entry'!J94="","",'Marks Entry'!J94)</f>
        <v/>
      </c>
      <c r="K93" s="302" t="str">
        <f>IF('Marks Entry'!K94="","",'Marks Entry'!K94)</f>
        <v/>
      </c>
      <c r="L93" s="302" t="str">
        <f>IF('Marks Entry'!L94="","",'Marks Entry'!L94)</f>
        <v/>
      </c>
      <c r="M93" s="303" t="str">
        <f t="shared" si="139"/>
        <v/>
      </c>
      <c r="N93" s="320" t="str">
        <f t="shared" si="140"/>
        <v/>
      </c>
      <c r="O93" s="302" t="str">
        <f>IF('Marks Entry'!M94="","",'Marks Entry'!M94)</f>
        <v/>
      </c>
      <c r="P93" s="320" t="str">
        <f t="shared" si="141"/>
        <v/>
      </c>
      <c r="Q93" s="317" t="str">
        <f>IF('Marks Entry'!N94="","",'Marks Entry'!N94)</f>
        <v/>
      </c>
      <c r="R93" s="321" t="str">
        <f t="shared" si="142"/>
        <v/>
      </c>
      <c r="S93" s="307">
        <f t="shared" si="143"/>
        <v>0</v>
      </c>
      <c r="T93" s="307">
        <f t="shared" si="130"/>
        <v>0</v>
      </c>
      <c r="U93" s="308" t="str">
        <f t="shared" si="144"/>
        <v/>
      </c>
      <c r="V93" s="307" t="str">
        <f t="shared" si="145"/>
        <v/>
      </c>
      <c r="W93" s="307" t="str">
        <f t="shared" si="146"/>
        <v/>
      </c>
      <c r="X93" s="307" t="str">
        <f t="shared" si="147"/>
        <v/>
      </c>
      <c r="Y93" s="302" t="str">
        <f>IF('Marks Entry'!O94="","",'Marks Entry'!O94)</f>
        <v/>
      </c>
      <c r="Z93" s="302" t="str">
        <f>IF('Marks Entry'!P94="","",'Marks Entry'!P94)</f>
        <v/>
      </c>
      <c r="AA93" s="302" t="str">
        <f>IF('Marks Entry'!Q94="","",'Marks Entry'!Q94)</f>
        <v/>
      </c>
      <c r="AB93" s="303" t="str">
        <f t="shared" si="148"/>
        <v/>
      </c>
      <c r="AC93" s="320" t="str">
        <f t="shared" si="149"/>
        <v/>
      </c>
      <c r="AD93" s="302" t="str">
        <f>IF('Marks Entry'!R94="","",'Marks Entry'!R94)</f>
        <v/>
      </c>
      <c r="AE93" s="320" t="str">
        <f t="shared" si="150"/>
        <v/>
      </c>
      <c r="AF93" s="317" t="str">
        <f>IF('Marks Entry'!S94="","",'Marks Entry'!S94)</f>
        <v/>
      </c>
      <c r="AG93" s="321" t="str">
        <f t="shared" si="151"/>
        <v/>
      </c>
      <c r="AH93" s="307">
        <f t="shared" si="152"/>
        <v>0</v>
      </c>
      <c r="AI93" s="307">
        <f t="shared" si="131"/>
        <v>0</v>
      </c>
      <c r="AJ93" s="308" t="str">
        <f t="shared" si="153"/>
        <v/>
      </c>
      <c r="AK93" s="307" t="str">
        <f t="shared" si="154"/>
        <v/>
      </c>
      <c r="AL93" s="307" t="str">
        <f t="shared" si="155"/>
        <v/>
      </c>
      <c r="AM93" s="307" t="str">
        <f t="shared" si="156"/>
        <v/>
      </c>
      <c r="AN93" s="302" t="str">
        <f>IF('Marks Entry'!T94="","",'Marks Entry'!T94)</f>
        <v/>
      </c>
      <c r="AO93" s="302" t="str">
        <f>IF('Marks Entry'!U94="","",'Marks Entry'!U94)</f>
        <v/>
      </c>
      <c r="AP93" s="302" t="str">
        <f>IF('Marks Entry'!V94="","",'Marks Entry'!V94)</f>
        <v/>
      </c>
      <c r="AQ93" s="303" t="str">
        <f t="shared" si="157"/>
        <v/>
      </c>
      <c r="AR93" s="320" t="str">
        <f t="shared" si="158"/>
        <v/>
      </c>
      <c r="AS93" s="302" t="str">
        <f>IF('Marks Entry'!W94="","",'Marks Entry'!W94)</f>
        <v/>
      </c>
      <c r="AT93" s="320" t="str">
        <f t="shared" si="159"/>
        <v/>
      </c>
      <c r="AU93" s="317" t="str">
        <f>IF('Marks Entry'!X94="","",'Marks Entry'!X94)</f>
        <v/>
      </c>
      <c r="AV93" s="321" t="str">
        <f t="shared" si="160"/>
        <v/>
      </c>
      <c r="AW93" s="307">
        <f t="shared" si="161"/>
        <v>0</v>
      </c>
      <c r="AX93" s="307">
        <f t="shared" si="132"/>
        <v>0</v>
      </c>
      <c r="AY93" s="308" t="str">
        <f t="shared" si="162"/>
        <v/>
      </c>
      <c r="AZ93" s="307" t="str">
        <f t="shared" si="163"/>
        <v/>
      </c>
      <c r="BA93" s="307" t="str">
        <f t="shared" si="164"/>
        <v/>
      </c>
      <c r="BB93" s="307" t="str">
        <f t="shared" si="165"/>
        <v/>
      </c>
      <c r="BC93" s="302" t="str">
        <f>IF('Marks Entry'!Y94="","",'Marks Entry'!Y94)</f>
        <v/>
      </c>
      <c r="BD93" s="302" t="str">
        <f>IF('Marks Entry'!Z94="","",'Marks Entry'!Z94)</f>
        <v/>
      </c>
      <c r="BE93" s="302" t="str">
        <f>IF('Marks Entry'!AA94="","",'Marks Entry'!AA94)</f>
        <v/>
      </c>
      <c r="BF93" s="303" t="str">
        <f t="shared" si="166"/>
        <v/>
      </c>
      <c r="BG93" s="320" t="str">
        <f t="shared" si="167"/>
        <v/>
      </c>
      <c r="BH93" s="302" t="str">
        <f>IF('Marks Entry'!AB94="","",'Marks Entry'!AB94)</f>
        <v/>
      </c>
      <c r="BI93" s="320" t="str">
        <f t="shared" si="168"/>
        <v/>
      </c>
      <c r="BJ93" s="317" t="str">
        <f>IF('Marks Entry'!AC94="","",'Marks Entry'!AC94)</f>
        <v/>
      </c>
      <c r="BK93" s="321" t="str">
        <f t="shared" si="169"/>
        <v/>
      </c>
      <c r="BL93" s="307">
        <f t="shared" si="170"/>
        <v>0</v>
      </c>
      <c r="BM93" s="307">
        <f t="shared" si="133"/>
        <v>0</v>
      </c>
      <c r="BN93" s="308" t="str">
        <f t="shared" si="171"/>
        <v/>
      </c>
      <c r="BO93" s="307" t="str">
        <f t="shared" si="172"/>
        <v/>
      </c>
      <c r="BP93" s="307" t="str">
        <f t="shared" si="173"/>
        <v/>
      </c>
      <c r="BQ93" s="307" t="str">
        <f t="shared" si="174"/>
        <v/>
      </c>
      <c r="BR93" s="302" t="str">
        <f>IF('Marks Entry'!AD94="","",'Marks Entry'!AD94)</f>
        <v/>
      </c>
      <c r="BS93" s="302" t="str">
        <f>IF('Marks Entry'!AE94="","",'Marks Entry'!AE94)</f>
        <v/>
      </c>
      <c r="BT93" s="302" t="str">
        <f>IF('Marks Entry'!AF94="","",'Marks Entry'!AF94)</f>
        <v/>
      </c>
      <c r="BU93" s="303" t="str">
        <f t="shared" si="175"/>
        <v/>
      </c>
      <c r="BV93" s="320" t="str">
        <f t="shared" si="176"/>
        <v/>
      </c>
      <c r="BW93" s="302" t="str">
        <f>IF('Marks Entry'!AG94="","",'Marks Entry'!AG94)</f>
        <v/>
      </c>
      <c r="BX93" s="320" t="str">
        <f t="shared" si="177"/>
        <v/>
      </c>
      <c r="BY93" s="317" t="str">
        <f>IF('Marks Entry'!AH94="","",'Marks Entry'!AH94)</f>
        <v/>
      </c>
      <c r="BZ93" s="321" t="str">
        <f t="shared" si="178"/>
        <v/>
      </c>
      <c r="CA93" s="307">
        <f t="shared" si="179"/>
        <v>0</v>
      </c>
      <c r="CB93" s="307">
        <f t="shared" si="134"/>
        <v>0</v>
      </c>
      <c r="CC93" s="308" t="str">
        <f t="shared" si="180"/>
        <v/>
      </c>
      <c r="CD93" s="307" t="str">
        <f t="shared" si="181"/>
        <v/>
      </c>
      <c r="CE93" s="307" t="str">
        <f t="shared" si="182"/>
        <v/>
      </c>
      <c r="CF93" s="307" t="str">
        <f t="shared" si="183"/>
        <v/>
      </c>
      <c r="CG93" s="302" t="str">
        <f>IF('Marks Entry'!AI94="","",'Marks Entry'!AI94)</f>
        <v/>
      </c>
      <c r="CH93" s="302" t="str">
        <f>IF('Marks Entry'!AJ94="","",'Marks Entry'!AJ94)</f>
        <v/>
      </c>
      <c r="CI93" s="302" t="str">
        <f>IF('Marks Entry'!AK94="","",'Marks Entry'!AK94)</f>
        <v/>
      </c>
      <c r="CJ93" s="303" t="str">
        <f t="shared" si="184"/>
        <v/>
      </c>
      <c r="CK93" s="320" t="str">
        <f t="shared" si="185"/>
        <v/>
      </c>
      <c r="CL93" s="302" t="str">
        <f>IF('Marks Entry'!AL94="","",'Marks Entry'!AL94)</f>
        <v/>
      </c>
      <c r="CM93" s="320" t="str">
        <f t="shared" si="186"/>
        <v/>
      </c>
      <c r="CN93" s="317" t="str">
        <f>IF('Marks Entry'!AM94="","",'Marks Entry'!AM94)</f>
        <v/>
      </c>
      <c r="CO93" s="321" t="str">
        <f t="shared" si="187"/>
        <v/>
      </c>
      <c r="CP93" s="307">
        <f t="shared" si="188"/>
        <v>0</v>
      </c>
      <c r="CQ93" s="307">
        <f t="shared" si="135"/>
        <v>0</v>
      </c>
      <c r="CR93" s="308" t="str">
        <f t="shared" si="189"/>
        <v/>
      </c>
      <c r="CS93" s="307" t="str">
        <f t="shared" si="190"/>
        <v/>
      </c>
      <c r="CT93" s="307" t="str">
        <f t="shared" si="191"/>
        <v/>
      </c>
      <c r="CU93" s="307" t="str">
        <f t="shared" si="192"/>
        <v/>
      </c>
      <c r="CV93" s="307">
        <f t="shared" si="136"/>
        <v>0</v>
      </c>
      <c r="CW93" s="322" t="str">
        <f t="shared" si="193"/>
        <v/>
      </c>
      <c r="CX93" s="322" t="str">
        <f t="shared" si="194"/>
        <v/>
      </c>
      <c r="CY93" s="322" t="str">
        <f t="shared" si="195"/>
        <v/>
      </c>
      <c r="CZ93" s="322" t="str">
        <f t="shared" si="196"/>
        <v/>
      </c>
      <c r="DA93" s="322" t="str">
        <f t="shared" si="197"/>
        <v/>
      </c>
      <c r="DB93" s="322" t="str">
        <f t="shared" si="198"/>
        <v/>
      </c>
      <c r="DC93" s="310">
        <f t="shared" si="227"/>
        <v>0</v>
      </c>
      <c r="DD93" s="310">
        <f t="shared" si="228"/>
        <v>0</v>
      </c>
      <c r="DE93" s="310">
        <f t="shared" si="229"/>
        <v>0</v>
      </c>
      <c r="DF93" s="310">
        <f t="shared" si="230"/>
        <v>0</v>
      </c>
      <c r="DG93" s="310">
        <f t="shared" si="231"/>
        <v>0</v>
      </c>
      <c r="DH93" s="323" t="str">
        <f t="shared" si="199"/>
        <v/>
      </c>
      <c r="DI93" s="20" t="str">
        <f>IF('Marks Entry'!AN94="","",'Marks Entry'!AN94)</f>
        <v/>
      </c>
      <c r="DJ93" s="20" t="str">
        <f>IF('Marks Entry'!AO94="","",'Marks Entry'!AO94)</f>
        <v/>
      </c>
      <c r="DK93" s="20" t="str">
        <f>IF('Marks Entry'!AP94="","",'Marks Entry'!AP94)</f>
        <v/>
      </c>
      <c r="DL93" s="20" t="str">
        <f>IF('Marks Entry'!AQ94="","",'Marks Entry'!AQ94)</f>
        <v/>
      </c>
      <c r="DM93" s="302" t="str">
        <f t="shared" si="200"/>
        <v/>
      </c>
      <c r="DN93" s="302" t="str">
        <f t="shared" si="201"/>
        <v/>
      </c>
      <c r="DO93" s="324" t="str">
        <f t="shared" si="202"/>
        <v/>
      </c>
      <c r="DP93" s="302" t="str">
        <f t="shared" si="203"/>
        <v/>
      </c>
      <c r="DQ93" s="325" t="str">
        <f t="shared" si="204"/>
        <v/>
      </c>
      <c r="DR93" s="324" t="str">
        <f t="shared" si="205"/>
        <v/>
      </c>
      <c r="DS93" s="302" t="str">
        <f t="shared" si="206"/>
        <v/>
      </c>
      <c r="DT93" s="325" t="str">
        <f t="shared" si="207"/>
        <v/>
      </c>
      <c r="DU93" s="324" t="str">
        <f t="shared" si="208"/>
        <v/>
      </c>
      <c r="DV93" s="302" t="str">
        <f t="shared" si="209"/>
        <v/>
      </c>
      <c r="DW93" s="325" t="str">
        <f t="shared" si="210"/>
        <v/>
      </c>
      <c r="DX93" s="324" t="str">
        <f t="shared" si="211"/>
        <v/>
      </c>
      <c r="DY93" s="302" t="str">
        <f t="shared" si="212"/>
        <v/>
      </c>
      <c r="DZ93" s="325" t="str">
        <f t="shared" si="213"/>
        <v/>
      </c>
      <c r="EA93" s="324" t="str">
        <f t="shared" si="214"/>
        <v/>
      </c>
      <c r="EB93" s="302" t="str">
        <f t="shared" si="215"/>
        <v/>
      </c>
      <c r="EC93" s="325" t="str">
        <f t="shared" si="216"/>
        <v/>
      </c>
      <c r="ED93" s="324" t="str">
        <f t="shared" si="137"/>
        <v/>
      </c>
      <c r="EE93" s="313" t="str">
        <f t="shared" si="217"/>
        <v xml:space="preserve">      </v>
      </c>
      <c r="EF93" s="313" t="str">
        <f t="shared" si="218"/>
        <v xml:space="preserve">      </v>
      </c>
      <c r="EG93" s="313" t="str">
        <f t="shared" si="219"/>
        <v xml:space="preserve">      </v>
      </c>
      <c r="EH93" s="313" t="str">
        <f t="shared" si="220"/>
        <v xml:space="preserve">      </v>
      </c>
      <c r="EI93" s="313" t="str">
        <f t="shared" si="221"/>
        <v/>
      </c>
      <c r="EJ93" s="326" t="str">
        <f t="shared" si="222"/>
        <v/>
      </c>
      <c r="EK93" s="327" t="str">
        <f t="shared" si="223"/>
        <v/>
      </c>
      <c r="EL93" s="328" t="str">
        <f t="shared" si="224"/>
        <v/>
      </c>
      <c r="EM93" s="329" t="str">
        <f t="shared" si="225"/>
        <v/>
      </c>
      <c r="EN93" s="330" t="str">
        <f t="shared" si="138"/>
        <v/>
      </c>
      <c r="EO93" s="20" t="str">
        <f t="shared" si="226"/>
        <v/>
      </c>
    </row>
    <row r="94" spans="1:145" s="132" customFormat="1" ht="15.65" customHeight="1">
      <c r="A94" s="315">
        <v>89</v>
      </c>
      <c r="B94" s="316">
        <f>IF('Marks Entry'!B95="","",'Marks Entry'!B95)</f>
        <v>989</v>
      </c>
      <c r="C94" s="317" t="str">
        <f>IF('Marks Entry'!C95="","",'Marks Entry'!C95)</f>
        <v/>
      </c>
      <c r="D94" s="318" t="str">
        <f>IF('Marks Entry'!D95="","",'Marks Entry'!D95)</f>
        <v/>
      </c>
      <c r="E94" s="319" t="str">
        <f>IF('Marks Entry'!E95="","",'Marks Entry'!E95)</f>
        <v/>
      </c>
      <c r="F94" s="319" t="str">
        <f>IF('Marks Entry'!F95="","",'Marks Entry'!F95)</f>
        <v/>
      </c>
      <c r="G94" s="319" t="str">
        <f>IF('Marks Entry'!G95="","",'Marks Entry'!G95)</f>
        <v/>
      </c>
      <c r="H94" s="302" t="str">
        <f>IF('Marks Entry'!H95="","",'Marks Entry'!H95)</f>
        <v/>
      </c>
      <c r="I94" s="302" t="str">
        <f>IF('Marks Entry'!I95="","",'Marks Entry'!I95)</f>
        <v/>
      </c>
      <c r="J94" s="302" t="str">
        <f>IF('Marks Entry'!J95="","",'Marks Entry'!J95)</f>
        <v/>
      </c>
      <c r="K94" s="302" t="str">
        <f>IF('Marks Entry'!K95="","",'Marks Entry'!K95)</f>
        <v/>
      </c>
      <c r="L94" s="302" t="str">
        <f>IF('Marks Entry'!L95="","",'Marks Entry'!L95)</f>
        <v/>
      </c>
      <c r="M94" s="303" t="str">
        <f t="shared" si="139"/>
        <v/>
      </c>
      <c r="N94" s="320" t="str">
        <f t="shared" si="140"/>
        <v/>
      </c>
      <c r="O94" s="302" t="str">
        <f>IF('Marks Entry'!M95="","",'Marks Entry'!M95)</f>
        <v/>
      </c>
      <c r="P94" s="320" t="str">
        <f t="shared" si="141"/>
        <v/>
      </c>
      <c r="Q94" s="317" t="str">
        <f>IF('Marks Entry'!N95="","",'Marks Entry'!N95)</f>
        <v/>
      </c>
      <c r="R94" s="321" t="str">
        <f t="shared" si="142"/>
        <v/>
      </c>
      <c r="S94" s="307">
        <f t="shared" si="143"/>
        <v>0</v>
      </c>
      <c r="T94" s="307">
        <f t="shared" si="130"/>
        <v>0</v>
      </c>
      <c r="U94" s="308" t="str">
        <f t="shared" si="144"/>
        <v/>
      </c>
      <c r="V94" s="307" t="str">
        <f t="shared" si="145"/>
        <v/>
      </c>
      <c r="W94" s="307" t="str">
        <f t="shared" si="146"/>
        <v/>
      </c>
      <c r="X94" s="307" t="str">
        <f t="shared" si="147"/>
        <v/>
      </c>
      <c r="Y94" s="302" t="str">
        <f>IF('Marks Entry'!O95="","",'Marks Entry'!O95)</f>
        <v/>
      </c>
      <c r="Z94" s="302" t="str">
        <f>IF('Marks Entry'!P95="","",'Marks Entry'!P95)</f>
        <v/>
      </c>
      <c r="AA94" s="302" t="str">
        <f>IF('Marks Entry'!Q95="","",'Marks Entry'!Q95)</f>
        <v/>
      </c>
      <c r="AB94" s="303" t="str">
        <f t="shared" si="148"/>
        <v/>
      </c>
      <c r="AC94" s="320" t="str">
        <f t="shared" si="149"/>
        <v/>
      </c>
      <c r="AD94" s="302" t="str">
        <f>IF('Marks Entry'!R95="","",'Marks Entry'!R95)</f>
        <v/>
      </c>
      <c r="AE94" s="320" t="str">
        <f t="shared" si="150"/>
        <v/>
      </c>
      <c r="AF94" s="317" t="str">
        <f>IF('Marks Entry'!S95="","",'Marks Entry'!S95)</f>
        <v/>
      </c>
      <c r="AG94" s="321" t="str">
        <f t="shared" si="151"/>
        <v/>
      </c>
      <c r="AH94" s="307">
        <f t="shared" si="152"/>
        <v>0</v>
      </c>
      <c r="AI94" s="307">
        <f t="shared" si="131"/>
        <v>0</v>
      </c>
      <c r="AJ94" s="308" t="str">
        <f t="shared" si="153"/>
        <v/>
      </c>
      <c r="AK94" s="307" t="str">
        <f t="shared" si="154"/>
        <v/>
      </c>
      <c r="AL94" s="307" t="str">
        <f t="shared" si="155"/>
        <v/>
      </c>
      <c r="AM94" s="307" t="str">
        <f t="shared" si="156"/>
        <v/>
      </c>
      <c r="AN94" s="302" t="str">
        <f>IF('Marks Entry'!T95="","",'Marks Entry'!T95)</f>
        <v/>
      </c>
      <c r="AO94" s="302" t="str">
        <f>IF('Marks Entry'!U95="","",'Marks Entry'!U95)</f>
        <v/>
      </c>
      <c r="AP94" s="302" t="str">
        <f>IF('Marks Entry'!V95="","",'Marks Entry'!V95)</f>
        <v/>
      </c>
      <c r="AQ94" s="303" t="str">
        <f t="shared" si="157"/>
        <v/>
      </c>
      <c r="AR94" s="320" t="str">
        <f t="shared" si="158"/>
        <v/>
      </c>
      <c r="AS94" s="302" t="str">
        <f>IF('Marks Entry'!W95="","",'Marks Entry'!W95)</f>
        <v/>
      </c>
      <c r="AT94" s="320" t="str">
        <f t="shared" si="159"/>
        <v/>
      </c>
      <c r="AU94" s="317" t="str">
        <f>IF('Marks Entry'!X95="","",'Marks Entry'!X95)</f>
        <v/>
      </c>
      <c r="AV94" s="321" t="str">
        <f t="shared" si="160"/>
        <v/>
      </c>
      <c r="AW94" s="307">
        <f t="shared" si="161"/>
        <v>0</v>
      </c>
      <c r="AX94" s="307">
        <f t="shared" si="132"/>
        <v>0</v>
      </c>
      <c r="AY94" s="308" t="str">
        <f t="shared" si="162"/>
        <v/>
      </c>
      <c r="AZ94" s="307" t="str">
        <f t="shared" si="163"/>
        <v/>
      </c>
      <c r="BA94" s="307" t="str">
        <f t="shared" si="164"/>
        <v/>
      </c>
      <c r="BB94" s="307" t="str">
        <f t="shared" si="165"/>
        <v/>
      </c>
      <c r="BC94" s="302" t="str">
        <f>IF('Marks Entry'!Y95="","",'Marks Entry'!Y95)</f>
        <v/>
      </c>
      <c r="BD94" s="302" t="str">
        <f>IF('Marks Entry'!Z95="","",'Marks Entry'!Z95)</f>
        <v/>
      </c>
      <c r="BE94" s="302" t="str">
        <f>IF('Marks Entry'!AA95="","",'Marks Entry'!AA95)</f>
        <v/>
      </c>
      <c r="BF94" s="303" t="str">
        <f t="shared" si="166"/>
        <v/>
      </c>
      <c r="BG94" s="320" t="str">
        <f t="shared" si="167"/>
        <v/>
      </c>
      <c r="BH94" s="302" t="str">
        <f>IF('Marks Entry'!AB95="","",'Marks Entry'!AB95)</f>
        <v/>
      </c>
      <c r="BI94" s="320" t="str">
        <f t="shared" si="168"/>
        <v/>
      </c>
      <c r="BJ94" s="317" t="str">
        <f>IF('Marks Entry'!AC95="","",'Marks Entry'!AC95)</f>
        <v/>
      </c>
      <c r="BK94" s="321" t="str">
        <f t="shared" si="169"/>
        <v/>
      </c>
      <c r="BL94" s="307">
        <f t="shared" si="170"/>
        <v>0</v>
      </c>
      <c r="BM94" s="307">
        <f t="shared" si="133"/>
        <v>0</v>
      </c>
      <c r="BN94" s="308" t="str">
        <f t="shared" si="171"/>
        <v/>
      </c>
      <c r="BO94" s="307" t="str">
        <f t="shared" si="172"/>
        <v/>
      </c>
      <c r="BP94" s="307" t="str">
        <f t="shared" si="173"/>
        <v/>
      </c>
      <c r="BQ94" s="307" t="str">
        <f t="shared" si="174"/>
        <v/>
      </c>
      <c r="BR94" s="302" t="str">
        <f>IF('Marks Entry'!AD95="","",'Marks Entry'!AD95)</f>
        <v/>
      </c>
      <c r="BS94" s="302" t="str">
        <f>IF('Marks Entry'!AE95="","",'Marks Entry'!AE95)</f>
        <v/>
      </c>
      <c r="BT94" s="302" t="str">
        <f>IF('Marks Entry'!AF95="","",'Marks Entry'!AF95)</f>
        <v/>
      </c>
      <c r="BU94" s="303" t="str">
        <f t="shared" si="175"/>
        <v/>
      </c>
      <c r="BV94" s="320" t="str">
        <f t="shared" si="176"/>
        <v/>
      </c>
      <c r="BW94" s="302" t="str">
        <f>IF('Marks Entry'!AG95="","",'Marks Entry'!AG95)</f>
        <v/>
      </c>
      <c r="BX94" s="320" t="str">
        <f t="shared" si="177"/>
        <v/>
      </c>
      <c r="BY94" s="317" t="str">
        <f>IF('Marks Entry'!AH95="","",'Marks Entry'!AH95)</f>
        <v/>
      </c>
      <c r="BZ94" s="321" t="str">
        <f t="shared" si="178"/>
        <v/>
      </c>
      <c r="CA94" s="307">
        <f t="shared" si="179"/>
        <v>0</v>
      </c>
      <c r="CB94" s="307">
        <f t="shared" si="134"/>
        <v>0</v>
      </c>
      <c r="CC94" s="308" t="str">
        <f t="shared" si="180"/>
        <v/>
      </c>
      <c r="CD94" s="307" t="str">
        <f t="shared" si="181"/>
        <v/>
      </c>
      <c r="CE94" s="307" t="str">
        <f t="shared" si="182"/>
        <v/>
      </c>
      <c r="CF94" s="307" t="str">
        <f t="shared" si="183"/>
        <v/>
      </c>
      <c r="CG94" s="302" t="str">
        <f>IF('Marks Entry'!AI95="","",'Marks Entry'!AI95)</f>
        <v/>
      </c>
      <c r="CH94" s="302" t="str">
        <f>IF('Marks Entry'!AJ95="","",'Marks Entry'!AJ95)</f>
        <v/>
      </c>
      <c r="CI94" s="302" t="str">
        <f>IF('Marks Entry'!AK95="","",'Marks Entry'!AK95)</f>
        <v/>
      </c>
      <c r="CJ94" s="303" t="str">
        <f t="shared" si="184"/>
        <v/>
      </c>
      <c r="CK94" s="320" t="str">
        <f t="shared" si="185"/>
        <v/>
      </c>
      <c r="CL94" s="302" t="str">
        <f>IF('Marks Entry'!AL95="","",'Marks Entry'!AL95)</f>
        <v/>
      </c>
      <c r="CM94" s="320" t="str">
        <f t="shared" si="186"/>
        <v/>
      </c>
      <c r="CN94" s="317" t="str">
        <f>IF('Marks Entry'!AM95="","",'Marks Entry'!AM95)</f>
        <v/>
      </c>
      <c r="CO94" s="321" t="str">
        <f t="shared" si="187"/>
        <v/>
      </c>
      <c r="CP94" s="307">
        <f t="shared" si="188"/>
        <v>0</v>
      </c>
      <c r="CQ94" s="307">
        <f t="shared" si="135"/>
        <v>0</v>
      </c>
      <c r="CR94" s="308" t="str">
        <f t="shared" si="189"/>
        <v/>
      </c>
      <c r="CS94" s="307" t="str">
        <f t="shared" si="190"/>
        <v/>
      </c>
      <c r="CT94" s="307" t="str">
        <f t="shared" si="191"/>
        <v/>
      </c>
      <c r="CU94" s="307" t="str">
        <f t="shared" si="192"/>
        <v/>
      </c>
      <c r="CV94" s="307">
        <f t="shared" si="136"/>
        <v>0</v>
      </c>
      <c r="CW94" s="322" t="str">
        <f t="shared" si="193"/>
        <v/>
      </c>
      <c r="CX94" s="322" t="str">
        <f t="shared" si="194"/>
        <v/>
      </c>
      <c r="CY94" s="322" t="str">
        <f t="shared" si="195"/>
        <v/>
      </c>
      <c r="CZ94" s="322" t="str">
        <f t="shared" si="196"/>
        <v/>
      </c>
      <c r="DA94" s="322" t="str">
        <f t="shared" si="197"/>
        <v/>
      </c>
      <c r="DB94" s="322" t="str">
        <f t="shared" si="198"/>
        <v/>
      </c>
      <c r="DC94" s="310">
        <f t="shared" si="227"/>
        <v>0</v>
      </c>
      <c r="DD94" s="310">
        <f t="shared" si="228"/>
        <v>0</v>
      </c>
      <c r="DE94" s="310">
        <f t="shared" si="229"/>
        <v>0</v>
      </c>
      <c r="DF94" s="310">
        <f t="shared" si="230"/>
        <v>0</v>
      </c>
      <c r="DG94" s="310">
        <f t="shared" si="231"/>
        <v>0</v>
      </c>
      <c r="DH94" s="323" t="str">
        <f t="shared" si="199"/>
        <v/>
      </c>
      <c r="DI94" s="20" t="str">
        <f>IF('Marks Entry'!AN95="","",'Marks Entry'!AN95)</f>
        <v/>
      </c>
      <c r="DJ94" s="20" t="str">
        <f>IF('Marks Entry'!AO95="","",'Marks Entry'!AO95)</f>
        <v/>
      </c>
      <c r="DK94" s="20" t="str">
        <f>IF('Marks Entry'!AP95="","",'Marks Entry'!AP95)</f>
        <v/>
      </c>
      <c r="DL94" s="20" t="str">
        <f>IF('Marks Entry'!AQ95="","",'Marks Entry'!AQ95)</f>
        <v/>
      </c>
      <c r="DM94" s="302" t="str">
        <f t="shared" si="200"/>
        <v/>
      </c>
      <c r="DN94" s="302" t="str">
        <f t="shared" si="201"/>
        <v/>
      </c>
      <c r="DO94" s="324" t="str">
        <f t="shared" si="202"/>
        <v/>
      </c>
      <c r="DP94" s="302" t="str">
        <f t="shared" si="203"/>
        <v/>
      </c>
      <c r="DQ94" s="325" t="str">
        <f t="shared" si="204"/>
        <v/>
      </c>
      <c r="DR94" s="324" t="str">
        <f t="shared" si="205"/>
        <v/>
      </c>
      <c r="DS94" s="302" t="str">
        <f t="shared" si="206"/>
        <v/>
      </c>
      <c r="DT94" s="325" t="str">
        <f t="shared" si="207"/>
        <v/>
      </c>
      <c r="DU94" s="324" t="str">
        <f t="shared" si="208"/>
        <v/>
      </c>
      <c r="DV94" s="302" t="str">
        <f t="shared" si="209"/>
        <v/>
      </c>
      <c r="DW94" s="325" t="str">
        <f t="shared" si="210"/>
        <v/>
      </c>
      <c r="DX94" s="324" t="str">
        <f t="shared" si="211"/>
        <v/>
      </c>
      <c r="DY94" s="302" t="str">
        <f t="shared" si="212"/>
        <v/>
      </c>
      <c r="DZ94" s="325" t="str">
        <f t="shared" si="213"/>
        <v/>
      </c>
      <c r="EA94" s="324" t="str">
        <f t="shared" si="214"/>
        <v/>
      </c>
      <c r="EB94" s="302" t="str">
        <f t="shared" si="215"/>
        <v/>
      </c>
      <c r="EC94" s="325" t="str">
        <f t="shared" si="216"/>
        <v/>
      </c>
      <c r="ED94" s="324" t="str">
        <f t="shared" si="137"/>
        <v/>
      </c>
      <c r="EE94" s="313" t="str">
        <f t="shared" si="217"/>
        <v xml:space="preserve">      </v>
      </c>
      <c r="EF94" s="313" t="str">
        <f t="shared" si="218"/>
        <v xml:space="preserve">      </v>
      </c>
      <c r="EG94" s="313" t="str">
        <f t="shared" si="219"/>
        <v xml:space="preserve">      </v>
      </c>
      <c r="EH94" s="313" t="str">
        <f t="shared" si="220"/>
        <v xml:space="preserve">      </v>
      </c>
      <c r="EI94" s="313" t="str">
        <f t="shared" si="221"/>
        <v/>
      </c>
      <c r="EJ94" s="326" t="str">
        <f t="shared" si="222"/>
        <v/>
      </c>
      <c r="EK94" s="327" t="str">
        <f t="shared" si="223"/>
        <v/>
      </c>
      <c r="EL94" s="328" t="str">
        <f t="shared" si="224"/>
        <v/>
      </c>
      <c r="EM94" s="329" t="str">
        <f t="shared" si="225"/>
        <v/>
      </c>
      <c r="EN94" s="330" t="str">
        <f t="shared" si="138"/>
        <v/>
      </c>
      <c r="EO94" s="20" t="str">
        <f t="shared" si="226"/>
        <v/>
      </c>
    </row>
    <row r="95" spans="1:145" s="132" customFormat="1" ht="15.65" customHeight="1">
      <c r="A95" s="315">
        <v>90</v>
      </c>
      <c r="B95" s="316">
        <f>IF('Marks Entry'!B96="","",'Marks Entry'!B96)</f>
        <v>990</v>
      </c>
      <c r="C95" s="317" t="str">
        <f>IF('Marks Entry'!C96="","",'Marks Entry'!C96)</f>
        <v/>
      </c>
      <c r="D95" s="318" t="str">
        <f>IF('Marks Entry'!D96="","",'Marks Entry'!D96)</f>
        <v/>
      </c>
      <c r="E95" s="319" t="str">
        <f>IF('Marks Entry'!E96="","",'Marks Entry'!E96)</f>
        <v/>
      </c>
      <c r="F95" s="319" t="str">
        <f>IF('Marks Entry'!F96="","",'Marks Entry'!F96)</f>
        <v/>
      </c>
      <c r="G95" s="319" t="str">
        <f>IF('Marks Entry'!G96="","",'Marks Entry'!G96)</f>
        <v/>
      </c>
      <c r="H95" s="302" t="str">
        <f>IF('Marks Entry'!H96="","",'Marks Entry'!H96)</f>
        <v/>
      </c>
      <c r="I95" s="302" t="str">
        <f>IF('Marks Entry'!I96="","",'Marks Entry'!I96)</f>
        <v/>
      </c>
      <c r="J95" s="302" t="str">
        <f>IF('Marks Entry'!J96="","",'Marks Entry'!J96)</f>
        <v/>
      </c>
      <c r="K95" s="302" t="str">
        <f>IF('Marks Entry'!K96="","",'Marks Entry'!K96)</f>
        <v/>
      </c>
      <c r="L95" s="302" t="str">
        <f>IF('Marks Entry'!L96="","",'Marks Entry'!L96)</f>
        <v/>
      </c>
      <c r="M95" s="303" t="str">
        <f t="shared" si="139"/>
        <v/>
      </c>
      <c r="N95" s="320" t="str">
        <f t="shared" si="140"/>
        <v/>
      </c>
      <c r="O95" s="302" t="str">
        <f>IF('Marks Entry'!M96="","",'Marks Entry'!M96)</f>
        <v/>
      </c>
      <c r="P95" s="320" t="str">
        <f t="shared" si="141"/>
        <v/>
      </c>
      <c r="Q95" s="317" t="str">
        <f>IF('Marks Entry'!N96="","",'Marks Entry'!N96)</f>
        <v/>
      </c>
      <c r="R95" s="321" t="str">
        <f t="shared" si="142"/>
        <v/>
      </c>
      <c r="S95" s="307">
        <f t="shared" si="143"/>
        <v>0</v>
      </c>
      <c r="T95" s="307">
        <f t="shared" si="130"/>
        <v>0</v>
      </c>
      <c r="U95" s="308" t="str">
        <f t="shared" si="144"/>
        <v/>
      </c>
      <c r="V95" s="307" t="str">
        <f t="shared" si="145"/>
        <v/>
      </c>
      <c r="W95" s="307" t="str">
        <f t="shared" si="146"/>
        <v/>
      </c>
      <c r="X95" s="307" t="str">
        <f t="shared" si="147"/>
        <v/>
      </c>
      <c r="Y95" s="302" t="str">
        <f>IF('Marks Entry'!O96="","",'Marks Entry'!O96)</f>
        <v/>
      </c>
      <c r="Z95" s="302" t="str">
        <f>IF('Marks Entry'!P96="","",'Marks Entry'!P96)</f>
        <v/>
      </c>
      <c r="AA95" s="302" t="str">
        <f>IF('Marks Entry'!Q96="","",'Marks Entry'!Q96)</f>
        <v/>
      </c>
      <c r="AB95" s="303" t="str">
        <f t="shared" si="148"/>
        <v/>
      </c>
      <c r="AC95" s="320" t="str">
        <f t="shared" si="149"/>
        <v/>
      </c>
      <c r="AD95" s="302" t="str">
        <f>IF('Marks Entry'!R96="","",'Marks Entry'!R96)</f>
        <v/>
      </c>
      <c r="AE95" s="320" t="str">
        <f t="shared" si="150"/>
        <v/>
      </c>
      <c r="AF95" s="317" t="str">
        <f>IF('Marks Entry'!S96="","",'Marks Entry'!S96)</f>
        <v/>
      </c>
      <c r="AG95" s="321" t="str">
        <f t="shared" si="151"/>
        <v/>
      </c>
      <c r="AH95" s="307">
        <f t="shared" si="152"/>
        <v>0</v>
      </c>
      <c r="AI95" s="307">
        <f t="shared" si="131"/>
        <v>0</v>
      </c>
      <c r="AJ95" s="308" t="str">
        <f t="shared" si="153"/>
        <v/>
      </c>
      <c r="AK95" s="307" t="str">
        <f t="shared" si="154"/>
        <v/>
      </c>
      <c r="AL95" s="307" t="str">
        <f t="shared" si="155"/>
        <v/>
      </c>
      <c r="AM95" s="307" t="str">
        <f t="shared" si="156"/>
        <v/>
      </c>
      <c r="AN95" s="302" t="str">
        <f>IF('Marks Entry'!T96="","",'Marks Entry'!T96)</f>
        <v/>
      </c>
      <c r="AO95" s="302" t="str">
        <f>IF('Marks Entry'!U96="","",'Marks Entry'!U96)</f>
        <v/>
      </c>
      <c r="AP95" s="302" t="str">
        <f>IF('Marks Entry'!V96="","",'Marks Entry'!V96)</f>
        <v/>
      </c>
      <c r="AQ95" s="303" t="str">
        <f t="shared" si="157"/>
        <v/>
      </c>
      <c r="AR95" s="320" t="str">
        <f t="shared" si="158"/>
        <v/>
      </c>
      <c r="AS95" s="302" t="str">
        <f>IF('Marks Entry'!W96="","",'Marks Entry'!W96)</f>
        <v/>
      </c>
      <c r="AT95" s="320" t="str">
        <f t="shared" si="159"/>
        <v/>
      </c>
      <c r="AU95" s="317" t="str">
        <f>IF('Marks Entry'!X96="","",'Marks Entry'!X96)</f>
        <v/>
      </c>
      <c r="AV95" s="321" t="str">
        <f t="shared" si="160"/>
        <v/>
      </c>
      <c r="AW95" s="307">
        <f t="shared" si="161"/>
        <v>0</v>
      </c>
      <c r="AX95" s="307">
        <f t="shared" si="132"/>
        <v>0</v>
      </c>
      <c r="AY95" s="308" t="str">
        <f t="shared" si="162"/>
        <v/>
      </c>
      <c r="AZ95" s="307" t="str">
        <f t="shared" si="163"/>
        <v/>
      </c>
      <c r="BA95" s="307" t="str">
        <f t="shared" si="164"/>
        <v/>
      </c>
      <c r="BB95" s="307" t="str">
        <f t="shared" si="165"/>
        <v/>
      </c>
      <c r="BC95" s="302" t="str">
        <f>IF('Marks Entry'!Y96="","",'Marks Entry'!Y96)</f>
        <v/>
      </c>
      <c r="BD95" s="302" t="str">
        <f>IF('Marks Entry'!Z96="","",'Marks Entry'!Z96)</f>
        <v/>
      </c>
      <c r="BE95" s="302" t="str">
        <f>IF('Marks Entry'!AA96="","",'Marks Entry'!AA96)</f>
        <v/>
      </c>
      <c r="BF95" s="303" t="str">
        <f t="shared" si="166"/>
        <v/>
      </c>
      <c r="BG95" s="320" t="str">
        <f t="shared" si="167"/>
        <v/>
      </c>
      <c r="BH95" s="302" t="str">
        <f>IF('Marks Entry'!AB96="","",'Marks Entry'!AB96)</f>
        <v/>
      </c>
      <c r="BI95" s="320" t="str">
        <f t="shared" si="168"/>
        <v/>
      </c>
      <c r="BJ95" s="317" t="str">
        <f>IF('Marks Entry'!AC96="","",'Marks Entry'!AC96)</f>
        <v/>
      </c>
      <c r="BK95" s="321" t="str">
        <f t="shared" si="169"/>
        <v/>
      </c>
      <c r="BL95" s="307">
        <f t="shared" si="170"/>
        <v>0</v>
      </c>
      <c r="BM95" s="307">
        <f t="shared" si="133"/>
        <v>0</v>
      </c>
      <c r="BN95" s="308" t="str">
        <f t="shared" si="171"/>
        <v/>
      </c>
      <c r="BO95" s="307" t="str">
        <f t="shared" si="172"/>
        <v/>
      </c>
      <c r="BP95" s="307" t="str">
        <f t="shared" si="173"/>
        <v/>
      </c>
      <c r="BQ95" s="307" t="str">
        <f t="shared" si="174"/>
        <v/>
      </c>
      <c r="BR95" s="302" t="str">
        <f>IF('Marks Entry'!AD96="","",'Marks Entry'!AD96)</f>
        <v/>
      </c>
      <c r="BS95" s="302" t="str">
        <f>IF('Marks Entry'!AE96="","",'Marks Entry'!AE96)</f>
        <v/>
      </c>
      <c r="BT95" s="302" t="str">
        <f>IF('Marks Entry'!AF96="","",'Marks Entry'!AF96)</f>
        <v/>
      </c>
      <c r="BU95" s="303" t="str">
        <f t="shared" si="175"/>
        <v/>
      </c>
      <c r="BV95" s="320" t="str">
        <f t="shared" si="176"/>
        <v/>
      </c>
      <c r="BW95" s="302" t="str">
        <f>IF('Marks Entry'!AG96="","",'Marks Entry'!AG96)</f>
        <v/>
      </c>
      <c r="BX95" s="320" t="str">
        <f t="shared" si="177"/>
        <v/>
      </c>
      <c r="BY95" s="317" t="str">
        <f>IF('Marks Entry'!AH96="","",'Marks Entry'!AH96)</f>
        <v/>
      </c>
      <c r="BZ95" s="321" t="str">
        <f t="shared" si="178"/>
        <v/>
      </c>
      <c r="CA95" s="307">
        <f t="shared" si="179"/>
        <v>0</v>
      </c>
      <c r="CB95" s="307">
        <f t="shared" si="134"/>
        <v>0</v>
      </c>
      <c r="CC95" s="308" t="str">
        <f t="shared" si="180"/>
        <v/>
      </c>
      <c r="CD95" s="307" t="str">
        <f t="shared" si="181"/>
        <v/>
      </c>
      <c r="CE95" s="307" t="str">
        <f t="shared" si="182"/>
        <v/>
      </c>
      <c r="CF95" s="307" t="str">
        <f t="shared" si="183"/>
        <v/>
      </c>
      <c r="CG95" s="302" t="str">
        <f>IF('Marks Entry'!AI96="","",'Marks Entry'!AI96)</f>
        <v/>
      </c>
      <c r="CH95" s="302" t="str">
        <f>IF('Marks Entry'!AJ96="","",'Marks Entry'!AJ96)</f>
        <v/>
      </c>
      <c r="CI95" s="302" t="str">
        <f>IF('Marks Entry'!AK96="","",'Marks Entry'!AK96)</f>
        <v/>
      </c>
      <c r="CJ95" s="303" t="str">
        <f t="shared" si="184"/>
        <v/>
      </c>
      <c r="CK95" s="320" t="str">
        <f t="shared" si="185"/>
        <v/>
      </c>
      <c r="CL95" s="302" t="str">
        <f>IF('Marks Entry'!AL96="","",'Marks Entry'!AL96)</f>
        <v/>
      </c>
      <c r="CM95" s="320" t="str">
        <f t="shared" si="186"/>
        <v/>
      </c>
      <c r="CN95" s="317" t="str">
        <f>IF('Marks Entry'!AM96="","",'Marks Entry'!AM96)</f>
        <v/>
      </c>
      <c r="CO95" s="321" t="str">
        <f t="shared" si="187"/>
        <v/>
      </c>
      <c r="CP95" s="307">
        <f t="shared" si="188"/>
        <v>0</v>
      </c>
      <c r="CQ95" s="307">
        <f t="shared" si="135"/>
        <v>0</v>
      </c>
      <c r="CR95" s="308" t="str">
        <f t="shared" si="189"/>
        <v/>
      </c>
      <c r="CS95" s="307" t="str">
        <f t="shared" si="190"/>
        <v/>
      </c>
      <c r="CT95" s="307" t="str">
        <f t="shared" si="191"/>
        <v/>
      </c>
      <c r="CU95" s="307" t="str">
        <f t="shared" si="192"/>
        <v/>
      </c>
      <c r="CV95" s="307">
        <f t="shared" si="136"/>
        <v>0</v>
      </c>
      <c r="CW95" s="322" t="str">
        <f t="shared" si="193"/>
        <v/>
      </c>
      <c r="CX95" s="322" t="str">
        <f t="shared" si="194"/>
        <v/>
      </c>
      <c r="CY95" s="322" t="str">
        <f t="shared" si="195"/>
        <v/>
      </c>
      <c r="CZ95" s="322" t="str">
        <f t="shared" si="196"/>
        <v/>
      </c>
      <c r="DA95" s="322" t="str">
        <f t="shared" si="197"/>
        <v/>
      </c>
      <c r="DB95" s="322" t="str">
        <f t="shared" si="198"/>
        <v/>
      </c>
      <c r="DC95" s="310">
        <f t="shared" si="227"/>
        <v>0</v>
      </c>
      <c r="DD95" s="310">
        <f t="shared" si="228"/>
        <v>0</v>
      </c>
      <c r="DE95" s="310">
        <f t="shared" si="229"/>
        <v>0</v>
      </c>
      <c r="DF95" s="310">
        <f t="shared" si="230"/>
        <v>0</v>
      </c>
      <c r="DG95" s="310">
        <f t="shared" si="231"/>
        <v>0</v>
      </c>
      <c r="DH95" s="323" t="str">
        <f t="shared" si="199"/>
        <v/>
      </c>
      <c r="DI95" s="20" t="str">
        <f>IF('Marks Entry'!AN96="","",'Marks Entry'!AN96)</f>
        <v/>
      </c>
      <c r="DJ95" s="20" t="str">
        <f>IF('Marks Entry'!AO96="","",'Marks Entry'!AO96)</f>
        <v/>
      </c>
      <c r="DK95" s="20" t="str">
        <f>IF('Marks Entry'!AP96="","",'Marks Entry'!AP96)</f>
        <v/>
      </c>
      <c r="DL95" s="20" t="str">
        <f>IF('Marks Entry'!AQ96="","",'Marks Entry'!AQ96)</f>
        <v/>
      </c>
      <c r="DM95" s="302" t="str">
        <f t="shared" si="200"/>
        <v/>
      </c>
      <c r="DN95" s="302" t="str">
        <f t="shared" si="201"/>
        <v/>
      </c>
      <c r="DO95" s="324" t="str">
        <f t="shared" si="202"/>
        <v/>
      </c>
      <c r="DP95" s="302" t="str">
        <f t="shared" si="203"/>
        <v/>
      </c>
      <c r="DQ95" s="325" t="str">
        <f t="shared" si="204"/>
        <v/>
      </c>
      <c r="DR95" s="324" t="str">
        <f t="shared" si="205"/>
        <v/>
      </c>
      <c r="DS95" s="302" t="str">
        <f t="shared" si="206"/>
        <v/>
      </c>
      <c r="DT95" s="325" t="str">
        <f t="shared" si="207"/>
        <v/>
      </c>
      <c r="DU95" s="324" t="str">
        <f t="shared" si="208"/>
        <v/>
      </c>
      <c r="DV95" s="302" t="str">
        <f t="shared" si="209"/>
        <v/>
      </c>
      <c r="DW95" s="325" t="str">
        <f t="shared" si="210"/>
        <v/>
      </c>
      <c r="DX95" s="324" t="str">
        <f t="shared" si="211"/>
        <v/>
      </c>
      <c r="DY95" s="302" t="str">
        <f t="shared" si="212"/>
        <v/>
      </c>
      <c r="DZ95" s="325" t="str">
        <f t="shared" si="213"/>
        <v/>
      </c>
      <c r="EA95" s="324" t="str">
        <f t="shared" si="214"/>
        <v/>
      </c>
      <c r="EB95" s="302" t="str">
        <f t="shared" si="215"/>
        <v/>
      </c>
      <c r="EC95" s="325" t="str">
        <f t="shared" si="216"/>
        <v/>
      </c>
      <c r="ED95" s="324" t="str">
        <f t="shared" si="137"/>
        <v/>
      </c>
      <c r="EE95" s="313" t="str">
        <f t="shared" si="217"/>
        <v xml:space="preserve">      </v>
      </c>
      <c r="EF95" s="313" t="str">
        <f t="shared" si="218"/>
        <v xml:space="preserve">      </v>
      </c>
      <c r="EG95" s="313" t="str">
        <f t="shared" si="219"/>
        <v xml:space="preserve">      </v>
      </c>
      <c r="EH95" s="313" t="str">
        <f t="shared" si="220"/>
        <v xml:space="preserve">      </v>
      </c>
      <c r="EI95" s="313" t="str">
        <f t="shared" si="221"/>
        <v/>
      </c>
      <c r="EJ95" s="326" t="str">
        <f t="shared" si="222"/>
        <v/>
      </c>
      <c r="EK95" s="327" t="str">
        <f t="shared" si="223"/>
        <v/>
      </c>
      <c r="EL95" s="328" t="str">
        <f t="shared" si="224"/>
        <v/>
      </c>
      <c r="EM95" s="329" t="str">
        <f t="shared" si="225"/>
        <v/>
      </c>
      <c r="EN95" s="330" t="str">
        <f t="shared" si="138"/>
        <v/>
      </c>
      <c r="EO95" s="20" t="str">
        <f t="shared" si="226"/>
        <v/>
      </c>
    </row>
    <row r="96" spans="1:145" s="132" customFormat="1" ht="15.65" customHeight="1">
      <c r="A96" s="315">
        <v>91</v>
      </c>
      <c r="B96" s="316">
        <f>IF('Marks Entry'!B97="","",'Marks Entry'!B97)</f>
        <v>991</v>
      </c>
      <c r="C96" s="317" t="str">
        <f>IF('Marks Entry'!C97="","",'Marks Entry'!C97)</f>
        <v/>
      </c>
      <c r="D96" s="318" t="str">
        <f>IF('Marks Entry'!D97="","",'Marks Entry'!D97)</f>
        <v/>
      </c>
      <c r="E96" s="319" t="str">
        <f>IF('Marks Entry'!E97="","",'Marks Entry'!E97)</f>
        <v/>
      </c>
      <c r="F96" s="319" t="str">
        <f>IF('Marks Entry'!F97="","",'Marks Entry'!F97)</f>
        <v/>
      </c>
      <c r="G96" s="319" t="str">
        <f>IF('Marks Entry'!G97="","",'Marks Entry'!G97)</f>
        <v/>
      </c>
      <c r="H96" s="302" t="str">
        <f>IF('Marks Entry'!H97="","",'Marks Entry'!H97)</f>
        <v/>
      </c>
      <c r="I96" s="302" t="str">
        <f>IF('Marks Entry'!I97="","",'Marks Entry'!I97)</f>
        <v/>
      </c>
      <c r="J96" s="302" t="str">
        <f>IF('Marks Entry'!J97="","",'Marks Entry'!J97)</f>
        <v/>
      </c>
      <c r="K96" s="302" t="str">
        <f>IF('Marks Entry'!K97="","",'Marks Entry'!K97)</f>
        <v/>
      </c>
      <c r="L96" s="302" t="str">
        <f>IF('Marks Entry'!L97="","",'Marks Entry'!L97)</f>
        <v/>
      </c>
      <c r="M96" s="303" t="str">
        <f t="shared" si="139"/>
        <v/>
      </c>
      <c r="N96" s="320" t="str">
        <f t="shared" si="140"/>
        <v/>
      </c>
      <c r="O96" s="302" t="str">
        <f>IF('Marks Entry'!M97="","",'Marks Entry'!M97)</f>
        <v/>
      </c>
      <c r="P96" s="320" t="str">
        <f t="shared" si="141"/>
        <v/>
      </c>
      <c r="Q96" s="317" t="str">
        <f>IF('Marks Entry'!N97="","",'Marks Entry'!N97)</f>
        <v/>
      </c>
      <c r="R96" s="321" t="str">
        <f t="shared" si="142"/>
        <v/>
      </c>
      <c r="S96" s="307">
        <f t="shared" si="143"/>
        <v>0</v>
      </c>
      <c r="T96" s="307">
        <f t="shared" si="130"/>
        <v>0</v>
      </c>
      <c r="U96" s="308" t="str">
        <f t="shared" si="144"/>
        <v/>
      </c>
      <c r="V96" s="307" t="str">
        <f t="shared" si="145"/>
        <v/>
      </c>
      <c r="W96" s="307" t="str">
        <f t="shared" si="146"/>
        <v/>
      </c>
      <c r="X96" s="307" t="str">
        <f t="shared" si="147"/>
        <v/>
      </c>
      <c r="Y96" s="302" t="str">
        <f>IF('Marks Entry'!O97="","",'Marks Entry'!O97)</f>
        <v/>
      </c>
      <c r="Z96" s="302" t="str">
        <f>IF('Marks Entry'!P97="","",'Marks Entry'!P97)</f>
        <v/>
      </c>
      <c r="AA96" s="302" t="str">
        <f>IF('Marks Entry'!Q97="","",'Marks Entry'!Q97)</f>
        <v/>
      </c>
      <c r="AB96" s="303" t="str">
        <f t="shared" si="148"/>
        <v/>
      </c>
      <c r="AC96" s="320" t="str">
        <f t="shared" si="149"/>
        <v/>
      </c>
      <c r="AD96" s="302" t="str">
        <f>IF('Marks Entry'!R97="","",'Marks Entry'!R97)</f>
        <v/>
      </c>
      <c r="AE96" s="320" t="str">
        <f t="shared" si="150"/>
        <v/>
      </c>
      <c r="AF96" s="317" t="str">
        <f>IF('Marks Entry'!S97="","",'Marks Entry'!S97)</f>
        <v/>
      </c>
      <c r="AG96" s="321" t="str">
        <f t="shared" si="151"/>
        <v/>
      </c>
      <c r="AH96" s="307">
        <f t="shared" si="152"/>
        <v>0</v>
      </c>
      <c r="AI96" s="307">
        <f t="shared" si="131"/>
        <v>0</v>
      </c>
      <c r="AJ96" s="308" t="str">
        <f t="shared" si="153"/>
        <v/>
      </c>
      <c r="AK96" s="307" t="str">
        <f t="shared" si="154"/>
        <v/>
      </c>
      <c r="AL96" s="307" t="str">
        <f t="shared" si="155"/>
        <v/>
      </c>
      <c r="AM96" s="307" t="str">
        <f t="shared" si="156"/>
        <v/>
      </c>
      <c r="AN96" s="302" t="str">
        <f>IF('Marks Entry'!T97="","",'Marks Entry'!T97)</f>
        <v/>
      </c>
      <c r="AO96" s="302" t="str">
        <f>IF('Marks Entry'!U97="","",'Marks Entry'!U97)</f>
        <v/>
      </c>
      <c r="AP96" s="302" t="str">
        <f>IF('Marks Entry'!V97="","",'Marks Entry'!V97)</f>
        <v/>
      </c>
      <c r="AQ96" s="303" t="str">
        <f t="shared" si="157"/>
        <v/>
      </c>
      <c r="AR96" s="320" t="str">
        <f t="shared" si="158"/>
        <v/>
      </c>
      <c r="AS96" s="302" t="str">
        <f>IF('Marks Entry'!W97="","",'Marks Entry'!W97)</f>
        <v/>
      </c>
      <c r="AT96" s="320" t="str">
        <f t="shared" si="159"/>
        <v/>
      </c>
      <c r="AU96" s="317" t="str">
        <f>IF('Marks Entry'!X97="","",'Marks Entry'!X97)</f>
        <v/>
      </c>
      <c r="AV96" s="321" t="str">
        <f t="shared" si="160"/>
        <v/>
      </c>
      <c r="AW96" s="307">
        <f t="shared" si="161"/>
        <v>0</v>
      </c>
      <c r="AX96" s="307">
        <f t="shared" si="132"/>
        <v>0</v>
      </c>
      <c r="AY96" s="308" t="str">
        <f t="shared" si="162"/>
        <v/>
      </c>
      <c r="AZ96" s="307" t="str">
        <f t="shared" si="163"/>
        <v/>
      </c>
      <c r="BA96" s="307" t="str">
        <f t="shared" si="164"/>
        <v/>
      </c>
      <c r="BB96" s="307" t="str">
        <f t="shared" si="165"/>
        <v/>
      </c>
      <c r="BC96" s="302" t="str">
        <f>IF('Marks Entry'!Y97="","",'Marks Entry'!Y97)</f>
        <v/>
      </c>
      <c r="BD96" s="302" t="str">
        <f>IF('Marks Entry'!Z97="","",'Marks Entry'!Z97)</f>
        <v/>
      </c>
      <c r="BE96" s="302" t="str">
        <f>IF('Marks Entry'!AA97="","",'Marks Entry'!AA97)</f>
        <v/>
      </c>
      <c r="BF96" s="303" t="str">
        <f t="shared" si="166"/>
        <v/>
      </c>
      <c r="BG96" s="320" t="str">
        <f t="shared" si="167"/>
        <v/>
      </c>
      <c r="BH96" s="302" t="str">
        <f>IF('Marks Entry'!AB97="","",'Marks Entry'!AB97)</f>
        <v/>
      </c>
      <c r="BI96" s="320" t="str">
        <f t="shared" si="168"/>
        <v/>
      </c>
      <c r="BJ96" s="317" t="str">
        <f>IF('Marks Entry'!AC97="","",'Marks Entry'!AC97)</f>
        <v/>
      </c>
      <c r="BK96" s="321" t="str">
        <f t="shared" si="169"/>
        <v/>
      </c>
      <c r="BL96" s="307">
        <f t="shared" si="170"/>
        <v>0</v>
      </c>
      <c r="BM96" s="307">
        <f t="shared" si="133"/>
        <v>0</v>
      </c>
      <c r="BN96" s="308" t="str">
        <f t="shared" si="171"/>
        <v/>
      </c>
      <c r="BO96" s="307" t="str">
        <f t="shared" si="172"/>
        <v/>
      </c>
      <c r="BP96" s="307" t="str">
        <f t="shared" si="173"/>
        <v/>
      </c>
      <c r="BQ96" s="307" t="str">
        <f t="shared" si="174"/>
        <v/>
      </c>
      <c r="BR96" s="302" t="str">
        <f>IF('Marks Entry'!AD97="","",'Marks Entry'!AD97)</f>
        <v/>
      </c>
      <c r="BS96" s="302" t="str">
        <f>IF('Marks Entry'!AE97="","",'Marks Entry'!AE97)</f>
        <v/>
      </c>
      <c r="BT96" s="302" t="str">
        <f>IF('Marks Entry'!AF97="","",'Marks Entry'!AF97)</f>
        <v/>
      </c>
      <c r="BU96" s="303" t="str">
        <f t="shared" si="175"/>
        <v/>
      </c>
      <c r="BV96" s="320" t="str">
        <f t="shared" si="176"/>
        <v/>
      </c>
      <c r="BW96" s="302" t="str">
        <f>IF('Marks Entry'!AG97="","",'Marks Entry'!AG97)</f>
        <v/>
      </c>
      <c r="BX96" s="320" t="str">
        <f t="shared" si="177"/>
        <v/>
      </c>
      <c r="BY96" s="317" t="str">
        <f>IF('Marks Entry'!AH97="","",'Marks Entry'!AH97)</f>
        <v/>
      </c>
      <c r="BZ96" s="321" t="str">
        <f t="shared" si="178"/>
        <v/>
      </c>
      <c r="CA96" s="307">
        <f t="shared" si="179"/>
        <v>0</v>
      </c>
      <c r="CB96" s="307">
        <f t="shared" si="134"/>
        <v>0</v>
      </c>
      <c r="CC96" s="308" t="str">
        <f t="shared" si="180"/>
        <v/>
      </c>
      <c r="CD96" s="307" t="str">
        <f t="shared" si="181"/>
        <v/>
      </c>
      <c r="CE96" s="307" t="str">
        <f t="shared" si="182"/>
        <v/>
      </c>
      <c r="CF96" s="307" t="str">
        <f t="shared" si="183"/>
        <v/>
      </c>
      <c r="CG96" s="302" t="str">
        <f>IF('Marks Entry'!AI97="","",'Marks Entry'!AI97)</f>
        <v/>
      </c>
      <c r="CH96" s="302" t="str">
        <f>IF('Marks Entry'!AJ97="","",'Marks Entry'!AJ97)</f>
        <v/>
      </c>
      <c r="CI96" s="302" t="str">
        <f>IF('Marks Entry'!AK97="","",'Marks Entry'!AK97)</f>
        <v/>
      </c>
      <c r="CJ96" s="303" t="str">
        <f t="shared" si="184"/>
        <v/>
      </c>
      <c r="CK96" s="320" t="str">
        <f t="shared" si="185"/>
        <v/>
      </c>
      <c r="CL96" s="302" t="str">
        <f>IF('Marks Entry'!AL97="","",'Marks Entry'!AL97)</f>
        <v/>
      </c>
      <c r="CM96" s="320" t="str">
        <f t="shared" si="186"/>
        <v/>
      </c>
      <c r="CN96" s="317" t="str">
        <f>IF('Marks Entry'!AM97="","",'Marks Entry'!AM97)</f>
        <v/>
      </c>
      <c r="CO96" s="321" t="str">
        <f t="shared" si="187"/>
        <v/>
      </c>
      <c r="CP96" s="307">
        <f t="shared" si="188"/>
        <v>0</v>
      </c>
      <c r="CQ96" s="307">
        <f t="shared" si="135"/>
        <v>0</v>
      </c>
      <c r="CR96" s="308" t="str">
        <f t="shared" si="189"/>
        <v/>
      </c>
      <c r="CS96" s="307" t="str">
        <f t="shared" si="190"/>
        <v/>
      </c>
      <c r="CT96" s="307" t="str">
        <f t="shared" si="191"/>
        <v/>
      </c>
      <c r="CU96" s="307" t="str">
        <f t="shared" si="192"/>
        <v/>
      </c>
      <c r="CV96" s="307">
        <f t="shared" si="136"/>
        <v>0</v>
      </c>
      <c r="CW96" s="322" t="str">
        <f t="shared" si="193"/>
        <v/>
      </c>
      <c r="CX96" s="322" t="str">
        <f t="shared" si="194"/>
        <v/>
      </c>
      <c r="CY96" s="322" t="str">
        <f t="shared" si="195"/>
        <v/>
      </c>
      <c r="CZ96" s="322" t="str">
        <f t="shared" si="196"/>
        <v/>
      </c>
      <c r="DA96" s="322" t="str">
        <f t="shared" si="197"/>
        <v/>
      </c>
      <c r="DB96" s="322" t="str">
        <f t="shared" si="198"/>
        <v/>
      </c>
      <c r="DC96" s="310">
        <f t="shared" si="227"/>
        <v>0</v>
      </c>
      <c r="DD96" s="310">
        <f t="shared" si="228"/>
        <v>0</v>
      </c>
      <c r="DE96" s="310">
        <f t="shared" si="229"/>
        <v>0</v>
      </c>
      <c r="DF96" s="310">
        <f t="shared" si="230"/>
        <v>0</v>
      </c>
      <c r="DG96" s="310">
        <f t="shared" si="231"/>
        <v>0</v>
      </c>
      <c r="DH96" s="323" t="str">
        <f t="shared" si="199"/>
        <v/>
      </c>
      <c r="DI96" s="20" t="str">
        <f>IF('Marks Entry'!AN97="","",'Marks Entry'!AN97)</f>
        <v/>
      </c>
      <c r="DJ96" s="20" t="str">
        <f>IF('Marks Entry'!AO97="","",'Marks Entry'!AO97)</f>
        <v/>
      </c>
      <c r="DK96" s="20" t="str">
        <f>IF('Marks Entry'!AP97="","",'Marks Entry'!AP97)</f>
        <v/>
      </c>
      <c r="DL96" s="20" t="str">
        <f>IF('Marks Entry'!AQ97="","",'Marks Entry'!AQ97)</f>
        <v/>
      </c>
      <c r="DM96" s="302" t="str">
        <f t="shared" si="200"/>
        <v/>
      </c>
      <c r="DN96" s="302" t="str">
        <f t="shared" si="201"/>
        <v/>
      </c>
      <c r="DO96" s="324" t="str">
        <f t="shared" si="202"/>
        <v/>
      </c>
      <c r="DP96" s="302" t="str">
        <f t="shared" si="203"/>
        <v/>
      </c>
      <c r="DQ96" s="325" t="str">
        <f t="shared" si="204"/>
        <v/>
      </c>
      <c r="DR96" s="324" t="str">
        <f t="shared" si="205"/>
        <v/>
      </c>
      <c r="DS96" s="302" t="str">
        <f t="shared" si="206"/>
        <v/>
      </c>
      <c r="DT96" s="325" t="str">
        <f t="shared" si="207"/>
        <v/>
      </c>
      <c r="DU96" s="324" t="str">
        <f t="shared" si="208"/>
        <v/>
      </c>
      <c r="DV96" s="302" t="str">
        <f t="shared" si="209"/>
        <v/>
      </c>
      <c r="DW96" s="325" t="str">
        <f t="shared" si="210"/>
        <v/>
      </c>
      <c r="DX96" s="324" t="str">
        <f t="shared" si="211"/>
        <v/>
      </c>
      <c r="DY96" s="302" t="str">
        <f t="shared" si="212"/>
        <v/>
      </c>
      <c r="DZ96" s="325" t="str">
        <f t="shared" si="213"/>
        <v/>
      </c>
      <c r="EA96" s="324" t="str">
        <f t="shared" si="214"/>
        <v/>
      </c>
      <c r="EB96" s="302" t="str">
        <f t="shared" si="215"/>
        <v/>
      </c>
      <c r="EC96" s="325" t="str">
        <f t="shared" si="216"/>
        <v/>
      </c>
      <c r="ED96" s="324" t="str">
        <f t="shared" si="137"/>
        <v/>
      </c>
      <c r="EE96" s="313" t="str">
        <f t="shared" si="217"/>
        <v xml:space="preserve">      </v>
      </c>
      <c r="EF96" s="313" t="str">
        <f t="shared" si="218"/>
        <v xml:space="preserve">      </v>
      </c>
      <c r="EG96" s="313" t="str">
        <f t="shared" si="219"/>
        <v xml:space="preserve">      </v>
      </c>
      <c r="EH96" s="313" t="str">
        <f t="shared" si="220"/>
        <v xml:space="preserve">      </v>
      </c>
      <c r="EI96" s="313" t="str">
        <f t="shared" si="221"/>
        <v/>
      </c>
      <c r="EJ96" s="326" t="str">
        <f t="shared" si="222"/>
        <v/>
      </c>
      <c r="EK96" s="327" t="str">
        <f t="shared" si="223"/>
        <v/>
      </c>
      <c r="EL96" s="328" t="str">
        <f t="shared" si="224"/>
        <v/>
      </c>
      <c r="EM96" s="329" t="str">
        <f t="shared" si="225"/>
        <v/>
      </c>
      <c r="EN96" s="330" t="str">
        <f t="shared" si="138"/>
        <v/>
      </c>
      <c r="EO96" s="20" t="str">
        <f t="shared" si="226"/>
        <v/>
      </c>
    </row>
    <row r="97" spans="1:146" s="132" customFormat="1" ht="15.65" customHeight="1">
      <c r="A97" s="315">
        <v>92</v>
      </c>
      <c r="B97" s="316">
        <f>IF('Marks Entry'!B98="","",'Marks Entry'!B98)</f>
        <v>992</v>
      </c>
      <c r="C97" s="317" t="str">
        <f>IF('Marks Entry'!C98="","",'Marks Entry'!C98)</f>
        <v/>
      </c>
      <c r="D97" s="318" t="str">
        <f>IF('Marks Entry'!D98="","",'Marks Entry'!D98)</f>
        <v/>
      </c>
      <c r="E97" s="319" t="str">
        <f>IF('Marks Entry'!E98="","",'Marks Entry'!E98)</f>
        <v/>
      </c>
      <c r="F97" s="319" t="str">
        <f>IF('Marks Entry'!F98="","",'Marks Entry'!F98)</f>
        <v/>
      </c>
      <c r="G97" s="319" t="str">
        <f>IF('Marks Entry'!G98="","",'Marks Entry'!G98)</f>
        <v/>
      </c>
      <c r="H97" s="302" t="str">
        <f>IF('Marks Entry'!H98="","",'Marks Entry'!H98)</f>
        <v/>
      </c>
      <c r="I97" s="302" t="str">
        <f>IF('Marks Entry'!I98="","",'Marks Entry'!I98)</f>
        <v/>
      </c>
      <c r="J97" s="302" t="str">
        <f>IF('Marks Entry'!J98="","",'Marks Entry'!J98)</f>
        <v/>
      </c>
      <c r="K97" s="302" t="str">
        <f>IF('Marks Entry'!K98="","",'Marks Entry'!K98)</f>
        <v/>
      </c>
      <c r="L97" s="302" t="str">
        <f>IF('Marks Entry'!L98="","",'Marks Entry'!L98)</f>
        <v/>
      </c>
      <c r="M97" s="303" t="str">
        <f t="shared" si="139"/>
        <v/>
      </c>
      <c r="N97" s="320" t="str">
        <f t="shared" si="140"/>
        <v/>
      </c>
      <c r="O97" s="302" t="str">
        <f>IF('Marks Entry'!M98="","",'Marks Entry'!M98)</f>
        <v/>
      </c>
      <c r="P97" s="320" t="str">
        <f t="shared" si="141"/>
        <v/>
      </c>
      <c r="Q97" s="317" t="str">
        <f>IF('Marks Entry'!N98="","",'Marks Entry'!N98)</f>
        <v/>
      </c>
      <c r="R97" s="321" t="str">
        <f t="shared" si="142"/>
        <v/>
      </c>
      <c r="S97" s="307">
        <f t="shared" si="143"/>
        <v>0</v>
      </c>
      <c r="T97" s="307">
        <f t="shared" si="130"/>
        <v>0</v>
      </c>
      <c r="U97" s="308" t="str">
        <f t="shared" si="144"/>
        <v/>
      </c>
      <c r="V97" s="307" t="str">
        <f t="shared" si="145"/>
        <v/>
      </c>
      <c r="W97" s="307" t="str">
        <f t="shared" si="146"/>
        <v/>
      </c>
      <c r="X97" s="307" t="str">
        <f t="shared" si="147"/>
        <v/>
      </c>
      <c r="Y97" s="302" t="str">
        <f>IF('Marks Entry'!O98="","",'Marks Entry'!O98)</f>
        <v/>
      </c>
      <c r="Z97" s="302" t="str">
        <f>IF('Marks Entry'!P98="","",'Marks Entry'!P98)</f>
        <v/>
      </c>
      <c r="AA97" s="302" t="str">
        <f>IF('Marks Entry'!Q98="","",'Marks Entry'!Q98)</f>
        <v/>
      </c>
      <c r="AB97" s="303" t="str">
        <f t="shared" si="148"/>
        <v/>
      </c>
      <c r="AC97" s="320" t="str">
        <f t="shared" si="149"/>
        <v/>
      </c>
      <c r="AD97" s="302" t="str">
        <f>IF('Marks Entry'!R98="","",'Marks Entry'!R98)</f>
        <v/>
      </c>
      <c r="AE97" s="320" t="str">
        <f t="shared" si="150"/>
        <v/>
      </c>
      <c r="AF97" s="317" t="str">
        <f>IF('Marks Entry'!S98="","",'Marks Entry'!S98)</f>
        <v/>
      </c>
      <c r="AG97" s="321" t="str">
        <f t="shared" si="151"/>
        <v/>
      </c>
      <c r="AH97" s="307">
        <f t="shared" si="152"/>
        <v>0</v>
      </c>
      <c r="AI97" s="307">
        <f t="shared" si="131"/>
        <v>0</v>
      </c>
      <c r="AJ97" s="308" t="str">
        <f t="shared" si="153"/>
        <v/>
      </c>
      <c r="AK97" s="307" t="str">
        <f t="shared" si="154"/>
        <v/>
      </c>
      <c r="AL97" s="307" t="str">
        <f t="shared" si="155"/>
        <v/>
      </c>
      <c r="AM97" s="307" t="str">
        <f t="shared" si="156"/>
        <v/>
      </c>
      <c r="AN97" s="302" t="str">
        <f>IF('Marks Entry'!T98="","",'Marks Entry'!T98)</f>
        <v/>
      </c>
      <c r="AO97" s="302" t="str">
        <f>IF('Marks Entry'!U98="","",'Marks Entry'!U98)</f>
        <v/>
      </c>
      <c r="AP97" s="302" t="str">
        <f>IF('Marks Entry'!V98="","",'Marks Entry'!V98)</f>
        <v/>
      </c>
      <c r="AQ97" s="303" t="str">
        <f t="shared" si="157"/>
        <v/>
      </c>
      <c r="AR97" s="320" t="str">
        <f t="shared" si="158"/>
        <v/>
      </c>
      <c r="AS97" s="302" t="str">
        <f>IF('Marks Entry'!W98="","",'Marks Entry'!W98)</f>
        <v/>
      </c>
      <c r="AT97" s="320" t="str">
        <f t="shared" si="159"/>
        <v/>
      </c>
      <c r="AU97" s="317" t="str">
        <f>IF('Marks Entry'!X98="","",'Marks Entry'!X98)</f>
        <v/>
      </c>
      <c r="AV97" s="321" t="str">
        <f t="shared" si="160"/>
        <v/>
      </c>
      <c r="AW97" s="307">
        <f t="shared" si="161"/>
        <v>0</v>
      </c>
      <c r="AX97" s="307">
        <f t="shared" si="132"/>
        <v>0</v>
      </c>
      <c r="AY97" s="308" t="str">
        <f t="shared" si="162"/>
        <v/>
      </c>
      <c r="AZ97" s="307" t="str">
        <f t="shared" si="163"/>
        <v/>
      </c>
      <c r="BA97" s="307" t="str">
        <f t="shared" si="164"/>
        <v/>
      </c>
      <c r="BB97" s="307" t="str">
        <f t="shared" si="165"/>
        <v/>
      </c>
      <c r="BC97" s="302" t="str">
        <f>IF('Marks Entry'!Y98="","",'Marks Entry'!Y98)</f>
        <v/>
      </c>
      <c r="BD97" s="302" t="str">
        <f>IF('Marks Entry'!Z98="","",'Marks Entry'!Z98)</f>
        <v/>
      </c>
      <c r="BE97" s="302" t="str">
        <f>IF('Marks Entry'!AA98="","",'Marks Entry'!AA98)</f>
        <v/>
      </c>
      <c r="BF97" s="303" t="str">
        <f t="shared" si="166"/>
        <v/>
      </c>
      <c r="BG97" s="320" t="str">
        <f t="shared" si="167"/>
        <v/>
      </c>
      <c r="BH97" s="302" t="str">
        <f>IF('Marks Entry'!AB98="","",'Marks Entry'!AB98)</f>
        <v/>
      </c>
      <c r="BI97" s="320" t="str">
        <f t="shared" si="168"/>
        <v/>
      </c>
      <c r="BJ97" s="317" t="str">
        <f>IF('Marks Entry'!AC98="","",'Marks Entry'!AC98)</f>
        <v/>
      </c>
      <c r="BK97" s="321" t="str">
        <f t="shared" si="169"/>
        <v/>
      </c>
      <c r="BL97" s="307">
        <f t="shared" si="170"/>
        <v>0</v>
      </c>
      <c r="BM97" s="307">
        <f t="shared" si="133"/>
        <v>0</v>
      </c>
      <c r="BN97" s="308" t="str">
        <f t="shared" si="171"/>
        <v/>
      </c>
      <c r="BO97" s="307" t="str">
        <f t="shared" si="172"/>
        <v/>
      </c>
      <c r="BP97" s="307" t="str">
        <f t="shared" si="173"/>
        <v/>
      </c>
      <c r="BQ97" s="307" t="str">
        <f t="shared" si="174"/>
        <v/>
      </c>
      <c r="BR97" s="302" t="str">
        <f>IF('Marks Entry'!AD98="","",'Marks Entry'!AD98)</f>
        <v/>
      </c>
      <c r="BS97" s="302" t="str">
        <f>IF('Marks Entry'!AE98="","",'Marks Entry'!AE98)</f>
        <v/>
      </c>
      <c r="BT97" s="302" t="str">
        <f>IF('Marks Entry'!AF98="","",'Marks Entry'!AF98)</f>
        <v/>
      </c>
      <c r="BU97" s="303" t="str">
        <f t="shared" si="175"/>
        <v/>
      </c>
      <c r="BV97" s="320" t="str">
        <f t="shared" si="176"/>
        <v/>
      </c>
      <c r="BW97" s="302" t="str">
        <f>IF('Marks Entry'!AG98="","",'Marks Entry'!AG98)</f>
        <v/>
      </c>
      <c r="BX97" s="320" t="str">
        <f t="shared" si="177"/>
        <v/>
      </c>
      <c r="BY97" s="317" t="str">
        <f>IF('Marks Entry'!AH98="","",'Marks Entry'!AH98)</f>
        <v/>
      </c>
      <c r="BZ97" s="321" t="str">
        <f t="shared" si="178"/>
        <v/>
      </c>
      <c r="CA97" s="307">
        <f t="shared" si="179"/>
        <v>0</v>
      </c>
      <c r="CB97" s="307">
        <f t="shared" si="134"/>
        <v>0</v>
      </c>
      <c r="CC97" s="308" t="str">
        <f t="shared" si="180"/>
        <v/>
      </c>
      <c r="CD97" s="307" t="str">
        <f t="shared" si="181"/>
        <v/>
      </c>
      <c r="CE97" s="307" t="str">
        <f t="shared" si="182"/>
        <v/>
      </c>
      <c r="CF97" s="307" t="str">
        <f t="shared" si="183"/>
        <v/>
      </c>
      <c r="CG97" s="302" t="str">
        <f>IF('Marks Entry'!AI98="","",'Marks Entry'!AI98)</f>
        <v/>
      </c>
      <c r="CH97" s="302" t="str">
        <f>IF('Marks Entry'!AJ98="","",'Marks Entry'!AJ98)</f>
        <v/>
      </c>
      <c r="CI97" s="302" t="str">
        <f>IF('Marks Entry'!AK98="","",'Marks Entry'!AK98)</f>
        <v/>
      </c>
      <c r="CJ97" s="303" t="str">
        <f t="shared" si="184"/>
        <v/>
      </c>
      <c r="CK97" s="320" t="str">
        <f t="shared" si="185"/>
        <v/>
      </c>
      <c r="CL97" s="302" t="str">
        <f>IF('Marks Entry'!AL98="","",'Marks Entry'!AL98)</f>
        <v/>
      </c>
      <c r="CM97" s="320" t="str">
        <f t="shared" si="186"/>
        <v/>
      </c>
      <c r="CN97" s="317" t="str">
        <f>IF('Marks Entry'!AM98="","",'Marks Entry'!AM98)</f>
        <v/>
      </c>
      <c r="CO97" s="321" t="str">
        <f t="shared" si="187"/>
        <v/>
      </c>
      <c r="CP97" s="307">
        <f t="shared" si="188"/>
        <v>0</v>
      </c>
      <c r="CQ97" s="307">
        <f t="shared" si="135"/>
        <v>0</v>
      </c>
      <c r="CR97" s="308" t="str">
        <f t="shared" si="189"/>
        <v/>
      </c>
      <c r="CS97" s="307" t="str">
        <f t="shared" si="190"/>
        <v/>
      </c>
      <c r="CT97" s="307" t="str">
        <f t="shared" si="191"/>
        <v/>
      </c>
      <c r="CU97" s="307" t="str">
        <f t="shared" si="192"/>
        <v/>
      </c>
      <c r="CV97" s="307">
        <f t="shared" si="136"/>
        <v>0</v>
      </c>
      <c r="CW97" s="322" t="str">
        <f t="shared" si="193"/>
        <v/>
      </c>
      <c r="CX97" s="322" t="str">
        <f t="shared" si="194"/>
        <v/>
      </c>
      <c r="CY97" s="322" t="str">
        <f t="shared" si="195"/>
        <v/>
      </c>
      <c r="CZ97" s="322" t="str">
        <f t="shared" si="196"/>
        <v/>
      </c>
      <c r="DA97" s="322" t="str">
        <f t="shared" si="197"/>
        <v/>
      </c>
      <c r="DB97" s="322" t="str">
        <f t="shared" si="198"/>
        <v/>
      </c>
      <c r="DC97" s="310">
        <f t="shared" si="227"/>
        <v>0</v>
      </c>
      <c r="DD97" s="310">
        <f t="shared" si="228"/>
        <v>0</v>
      </c>
      <c r="DE97" s="310">
        <f t="shared" si="229"/>
        <v>0</v>
      </c>
      <c r="DF97" s="310">
        <f t="shared" si="230"/>
        <v>0</v>
      </c>
      <c r="DG97" s="310">
        <f t="shared" si="231"/>
        <v>0</v>
      </c>
      <c r="DH97" s="323" t="str">
        <f t="shared" si="199"/>
        <v/>
      </c>
      <c r="DI97" s="20" t="str">
        <f>IF('Marks Entry'!AN98="","",'Marks Entry'!AN98)</f>
        <v/>
      </c>
      <c r="DJ97" s="20" t="str">
        <f>IF('Marks Entry'!AO98="","",'Marks Entry'!AO98)</f>
        <v/>
      </c>
      <c r="DK97" s="20" t="str">
        <f>IF('Marks Entry'!AP98="","",'Marks Entry'!AP98)</f>
        <v/>
      </c>
      <c r="DL97" s="20" t="str">
        <f>IF('Marks Entry'!AQ98="","",'Marks Entry'!AQ98)</f>
        <v/>
      </c>
      <c r="DM97" s="302" t="str">
        <f t="shared" si="200"/>
        <v/>
      </c>
      <c r="DN97" s="302" t="str">
        <f t="shared" si="201"/>
        <v/>
      </c>
      <c r="DO97" s="324" t="str">
        <f t="shared" si="202"/>
        <v/>
      </c>
      <c r="DP97" s="302" t="str">
        <f t="shared" si="203"/>
        <v/>
      </c>
      <c r="DQ97" s="325" t="str">
        <f t="shared" si="204"/>
        <v/>
      </c>
      <c r="DR97" s="324" t="str">
        <f t="shared" si="205"/>
        <v/>
      </c>
      <c r="DS97" s="302" t="str">
        <f t="shared" si="206"/>
        <v/>
      </c>
      <c r="DT97" s="325" t="str">
        <f t="shared" si="207"/>
        <v/>
      </c>
      <c r="DU97" s="324" t="str">
        <f t="shared" si="208"/>
        <v/>
      </c>
      <c r="DV97" s="302" t="str">
        <f t="shared" si="209"/>
        <v/>
      </c>
      <c r="DW97" s="325" t="str">
        <f t="shared" si="210"/>
        <v/>
      </c>
      <c r="DX97" s="324" t="str">
        <f t="shared" si="211"/>
        <v/>
      </c>
      <c r="DY97" s="302" t="str">
        <f t="shared" si="212"/>
        <v/>
      </c>
      <c r="DZ97" s="325" t="str">
        <f t="shared" si="213"/>
        <v/>
      </c>
      <c r="EA97" s="324" t="str">
        <f t="shared" si="214"/>
        <v/>
      </c>
      <c r="EB97" s="302" t="str">
        <f t="shared" si="215"/>
        <v/>
      </c>
      <c r="EC97" s="325" t="str">
        <f t="shared" si="216"/>
        <v/>
      </c>
      <c r="ED97" s="324" t="str">
        <f t="shared" si="137"/>
        <v/>
      </c>
      <c r="EE97" s="313" t="str">
        <f t="shared" si="217"/>
        <v xml:space="preserve">      </v>
      </c>
      <c r="EF97" s="313" t="str">
        <f t="shared" si="218"/>
        <v xml:space="preserve">      </v>
      </c>
      <c r="EG97" s="313" t="str">
        <f t="shared" si="219"/>
        <v xml:space="preserve">      </v>
      </c>
      <c r="EH97" s="313" t="str">
        <f t="shared" si="220"/>
        <v xml:space="preserve">      </v>
      </c>
      <c r="EI97" s="313" t="str">
        <f t="shared" si="221"/>
        <v/>
      </c>
      <c r="EJ97" s="326" t="str">
        <f t="shared" si="222"/>
        <v/>
      </c>
      <c r="EK97" s="327" t="str">
        <f t="shared" si="223"/>
        <v/>
      </c>
      <c r="EL97" s="328" t="str">
        <f t="shared" si="224"/>
        <v/>
      </c>
      <c r="EM97" s="329" t="str">
        <f t="shared" si="225"/>
        <v/>
      </c>
      <c r="EN97" s="330" t="str">
        <f t="shared" si="138"/>
        <v/>
      </c>
      <c r="EO97" s="20" t="str">
        <f t="shared" si="226"/>
        <v/>
      </c>
    </row>
    <row r="98" spans="1:146" s="132" customFormat="1" ht="15.65" customHeight="1">
      <c r="A98" s="315">
        <v>93</v>
      </c>
      <c r="B98" s="316">
        <f>IF('Marks Entry'!B99="","",'Marks Entry'!B99)</f>
        <v>993</v>
      </c>
      <c r="C98" s="317" t="str">
        <f>IF('Marks Entry'!C99="","",'Marks Entry'!C99)</f>
        <v/>
      </c>
      <c r="D98" s="318" t="str">
        <f>IF('Marks Entry'!D99="","",'Marks Entry'!D99)</f>
        <v/>
      </c>
      <c r="E98" s="319" t="str">
        <f>IF('Marks Entry'!E99="","",'Marks Entry'!E99)</f>
        <v/>
      </c>
      <c r="F98" s="319" t="str">
        <f>IF('Marks Entry'!F99="","",'Marks Entry'!F99)</f>
        <v/>
      </c>
      <c r="G98" s="319" t="str">
        <f>IF('Marks Entry'!G99="","",'Marks Entry'!G99)</f>
        <v/>
      </c>
      <c r="H98" s="302" t="str">
        <f>IF('Marks Entry'!H99="","",'Marks Entry'!H99)</f>
        <v/>
      </c>
      <c r="I98" s="302" t="str">
        <f>IF('Marks Entry'!I99="","",'Marks Entry'!I99)</f>
        <v/>
      </c>
      <c r="J98" s="302" t="str">
        <f>IF('Marks Entry'!J99="","",'Marks Entry'!J99)</f>
        <v/>
      </c>
      <c r="K98" s="302" t="str">
        <f>IF('Marks Entry'!K99="","",'Marks Entry'!K99)</f>
        <v/>
      </c>
      <c r="L98" s="302" t="str">
        <f>IF('Marks Entry'!L99="","",'Marks Entry'!L99)</f>
        <v/>
      </c>
      <c r="M98" s="303" t="str">
        <f t="shared" si="139"/>
        <v/>
      </c>
      <c r="N98" s="320" t="str">
        <f t="shared" si="140"/>
        <v/>
      </c>
      <c r="O98" s="302" t="str">
        <f>IF('Marks Entry'!M99="","",'Marks Entry'!M99)</f>
        <v/>
      </c>
      <c r="P98" s="320" t="str">
        <f t="shared" si="141"/>
        <v/>
      </c>
      <c r="Q98" s="317" t="str">
        <f>IF('Marks Entry'!N99="","",'Marks Entry'!N99)</f>
        <v/>
      </c>
      <c r="R98" s="321" t="str">
        <f t="shared" si="142"/>
        <v/>
      </c>
      <c r="S98" s="307">
        <f t="shared" si="143"/>
        <v>0</v>
      </c>
      <c r="T98" s="307">
        <f t="shared" si="130"/>
        <v>0</v>
      </c>
      <c r="U98" s="308" t="str">
        <f t="shared" si="144"/>
        <v/>
      </c>
      <c r="V98" s="307" t="str">
        <f t="shared" si="145"/>
        <v/>
      </c>
      <c r="W98" s="307" t="str">
        <f t="shared" si="146"/>
        <v/>
      </c>
      <c r="X98" s="307" t="str">
        <f t="shared" si="147"/>
        <v/>
      </c>
      <c r="Y98" s="302" t="str">
        <f>IF('Marks Entry'!O99="","",'Marks Entry'!O99)</f>
        <v/>
      </c>
      <c r="Z98" s="302" t="str">
        <f>IF('Marks Entry'!P99="","",'Marks Entry'!P99)</f>
        <v/>
      </c>
      <c r="AA98" s="302" t="str">
        <f>IF('Marks Entry'!Q99="","",'Marks Entry'!Q99)</f>
        <v/>
      </c>
      <c r="AB98" s="303" t="str">
        <f t="shared" si="148"/>
        <v/>
      </c>
      <c r="AC98" s="320" t="str">
        <f t="shared" si="149"/>
        <v/>
      </c>
      <c r="AD98" s="302" t="str">
        <f>IF('Marks Entry'!R99="","",'Marks Entry'!R99)</f>
        <v/>
      </c>
      <c r="AE98" s="320" t="str">
        <f t="shared" si="150"/>
        <v/>
      </c>
      <c r="AF98" s="317" t="str">
        <f>IF('Marks Entry'!S99="","",'Marks Entry'!S99)</f>
        <v/>
      </c>
      <c r="AG98" s="321" t="str">
        <f t="shared" si="151"/>
        <v/>
      </c>
      <c r="AH98" s="307">
        <f t="shared" si="152"/>
        <v>0</v>
      </c>
      <c r="AI98" s="307">
        <f t="shared" si="131"/>
        <v>0</v>
      </c>
      <c r="AJ98" s="308" t="str">
        <f t="shared" si="153"/>
        <v/>
      </c>
      <c r="AK98" s="307" t="str">
        <f t="shared" si="154"/>
        <v/>
      </c>
      <c r="AL98" s="307" t="str">
        <f t="shared" si="155"/>
        <v/>
      </c>
      <c r="AM98" s="307" t="str">
        <f t="shared" si="156"/>
        <v/>
      </c>
      <c r="AN98" s="302" t="str">
        <f>IF('Marks Entry'!T99="","",'Marks Entry'!T99)</f>
        <v/>
      </c>
      <c r="AO98" s="302" t="str">
        <f>IF('Marks Entry'!U99="","",'Marks Entry'!U99)</f>
        <v/>
      </c>
      <c r="AP98" s="302" t="str">
        <f>IF('Marks Entry'!V99="","",'Marks Entry'!V99)</f>
        <v/>
      </c>
      <c r="AQ98" s="303" t="str">
        <f t="shared" si="157"/>
        <v/>
      </c>
      <c r="AR98" s="320" t="str">
        <f t="shared" si="158"/>
        <v/>
      </c>
      <c r="AS98" s="302" t="str">
        <f>IF('Marks Entry'!W99="","",'Marks Entry'!W99)</f>
        <v/>
      </c>
      <c r="AT98" s="320" t="str">
        <f t="shared" si="159"/>
        <v/>
      </c>
      <c r="AU98" s="317" t="str">
        <f>IF('Marks Entry'!X99="","",'Marks Entry'!X99)</f>
        <v/>
      </c>
      <c r="AV98" s="321" t="str">
        <f t="shared" si="160"/>
        <v/>
      </c>
      <c r="AW98" s="307">
        <f t="shared" si="161"/>
        <v>0</v>
      </c>
      <c r="AX98" s="307">
        <f t="shared" si="132"/>
        <v>0</v>
      </c>
      <c r="AY98" s="308" t="str">
        <f t="shared" si="162"/>
        <v/>
      </c>
      <c r="AZ98" s="307" t="str">
        <f t="shared" si="163"/>
        <v/>
      </c>
      <c r="BA98" s="307" t="str">
        <f t="shared" si="164"/>
        <v/>
      </c>
      <c r="BB98" s="307" t="str">
        <f t="shared" si="165"/>
        <v/>
      </c>
      <c r="BC98" s="302" t="str">
        <f>IF('Marks Entry'!Y99="","",'Marks Entry'!Y99)</f>
        <v/>
      </c>
      <c r="BD98" s="302" t="str">
        <f>IF('Marks Entry'!Z99="","",'Marks Entry'!Z99)</f>
        <v/>
      </c>
      <c r="BE98" s="302" t="str">
        <f>IF('Marks Entry'!AA99="","",'Marks Entry'!AA99)</f>
        <v/>
      </c>
      <c r="BF98" s="303" t="str">
        <f t="shared" si="166"/>
        <v/>
      </c>
      <c r="BG98" s="320" t="str">
        <f t="shared" si="167"/>
        <v/>
      </c>
      <c r="BH98" s="302" t="str">
        <f>IF('Marks Entry'!AB99="","",'Marks Entry'!AB99)</f>
        <v/>
      </c>
      <c r="BI98" s="320" t="str">
        <f t="shared" si="168"/>
        <v/>
      </c>
      <c r="BJ98" s="317" t="str">
        <f>IF('Marks Entry'!AC99="","",'Marks Entry'!AC99)</f>
        <v/>
      </c>
      <c r="BK98" s="321" t="str">
        <f t="shared" si="169"/>
        <v/>
      </c>
      <c r="BL98" s="307">
        <f t="shared" si="170"/>
        <v>0</v>
      </c>
      <c r="BM98" s="307">
        <f t="shared" si="133"/>
        <v>0</v>
      </c>
      <c r="BN98" s="308" t="str">
        <f t="shared" si="171"/>
        <v/>
      </c>
      <c r="BO98" s="307" t="str">
        <f t="shared" si="172"/>
        <v/>
      </c>
      <c r="BP98" s="307" t="str">
        <f t="shared" si="173"/>
        <v/>
      </c>
      <c r="BQ98" s="307" t="str">
        <f t="shared" si="174"/>
        <v/>
      </c>
      <c r="BR98" s="302" t="str">
        <f>IF('Marks Entry'!AD99="","",'Marks Entry'!AD99)</f>
        <v/>
      </c>
      <c r="BS98" s="302" t="str">
        <f>IF('Marks Entry'!AE99="","",'Marks Entry'!AE99)</f>
        <v/>
      </c>
      <c r="BT98" s="302" t="str">
        <f>IF('Marks Entry'!AF99="","",'Marks Entry'!AF99)</f>
        <v/>
      </c>
      <c r="BU98" s="303" t="str">
        <f t="shared" si="175"/>
        <v/>
      </c>
      <c r="BV98" s="320" t="str">
        <f t="shared" si="176"/>
        <v/>
      </c>
      <c r="BW98" s="302" t="str">
        <f>IF('Marks Entry'!AG99="","",'Marks Entry'!AG99)</f>
        <v/>
      </c>
      <c r="BX98" s="320" t="str">
        <f t="shared" si="177"/>
        <v/>
      </c>
      <c r="BY98" s="317" t="str">
        <f>IF('Marks Entry'!AH99="","",'Marks Entry'!AH99)</f>
        <v/>
      </c>
      <c r="BZ98" s="321" t="str">
        <f t="shared" si="178"/>
        <v/>
      </c>
      <c r="CA98" s="307">
        <f t="shared" si="179"/>
        <v>0</v>
      </c>
      <c r="CB98" s="307">
        <f t="shared" si="134"/>
        <v>0</v>
      </c>
      <c r="CC98" s="308" t="str">
        <f t="shared" si="180"/>
        <v/>
      </c>
      <c r="CD98" s="307" t="str">
        <f t="shared" si="181"/>
        <v/>
      </c>
      <c r="CE98" s="307" t="str">
        <f t="shared" si="182"/>
        <v/>
      </c>
      <c r="CF98" s="307" t="str">
        <f t="shared" si="183"/>
        <v/>
      </c>
      <c r="CG98" s="302" t="str">
        <f>IF('Marks Entry'!AI99="","",'Marks Entry'!AI99)</f>
        <v/>
      </c>
      <c r="CH98" s="302" t="str">
        <f>IF('Marks Entry'!AJ99="","",'Marks Entry'!AJ99)</f>
        <v/>
      </c>
      <c r="CI98" s="302" t="str">
        <f>IF('Marks Entry'!AK99="","",'Marks Entry'!AK99)</f>
        <v/>
      </c>
      <c r="CJ98" s="303" t="str">
        <f t="shared" si="184"/>
        <v/>
      </c>
      <c r="CK98" s="320" t="str">
        <f t="shared" si="185"/>
        <v/>
      </c>
      <c r="CL98" s="302" t="str">
        <f>IF('Marks Entry'!AL99="","",'Marks Entry'!AL99)</f>
        <v/>
      </c>
      <c r="CM98" s="320" t="str">
        <f t="shared" si="186"/>
        <v/>
      </c>
      <c r="CN98" s="317" t="str">
        <f>IF('Marks Entry'!AM99="","",'Marks Entry'!AM99)</f>
        <v/>
      </c>
      <c r="CO98" s="321" t="str">
        <f t="shared" si="187"/>
        <v/>
      </c>
      <c r="CP98" s="307">
        <f t="shared" si="188"/>
        <v>0</v>
      </c>
      <c r="CQ98" s="307">
        <f t="shared" si="135"/>
        <v>0</v>
      </c>
      <c r="CR98" s="308" t="str">
        <f t="shared" si="189"/>
        <v/>
      </c>
      <c r="CS98" s="307" t="str">
        <f t="shared" si="190"/>
        <v/>
      </c>
      <c r="CT98" s="307" t="str">
        <f t="shared" si="191"/>
        <v/>
      </c>
      <c r="CU98" s="307" t="str">
        <f t="shared" si="192"/>
        <v/>
      </c>
      <c r="CV98" s="307">
        <f t="shared" si="136"/>
        <v>0</v>
      </c>
      <c r="CW98" s="322" t="str">
        <f t="shared" si="193"/>
        <v/>
      </c>
      <c r="CX98" s="322" t="str">
        <f t="shared" si="194"/>
        <v/>
      </c>
      <c r="CY98" s="322" t="str">
        <f t="shared" si="195"/>
        <v/>
      </c>
      <c r="CZ98" s="322" t="str">
        <f t="shared" si="196"/>
        <v/>
      </c>
      <c r="DA98" s="322" t="str">
        <f t="shared" si="197"/>
        <v/>
      </c>
      <c r="DB98" s="322" t="str">
        <f t="shared" si="198"/>
        <v/>
      </c>
      <c r="DC98" s="310">
        <f t="shared" si="227"/>
        <v>0</v>
      </c>
      <c r="DD98" s="310">
        <f t="shared" si="228"/>
        <v>0</v>
      </c>
      <c r="DE98" s="310">
        <f t="shared" si="229"/>
        <v>0</v>
      </c>
      <c r="DF98" s="310">
        <f t="shared" si="230"/>
        <v>0</v>
      </c>
      <c r="DG98" s="310">
        <f t="shared" si="231"/>
        <v>0</v>
      </c>
      <c r="DH98" s="323" t="str">
        <f t="shared" si="199"/>
        <v/>
      </c>
      <c r="DI98" s="20" t="str">
        <f>IF('Marks Entry'!AN99="","",'Marks Entry'!AN99)</f>
        <v/>
      </c>
      <c r="DJ98" s="20" t="str">
        <f>IF('Marks Entry'!AO99="","",'Marks Entry'!AO99)</f>
        <v/>
      </c>
      <c r="DK98" s="20" t="str">
        <f>IF('Marks Entry'!AP99="","",'Marks Entry'!AP99)</f>
        <v/>
      </c>
      <c r="DL98" s="20" t="str">
        <f>IF('Marks Entry'!AQ99="","",'Marks Entry'!AQ99)</f>
        <v/>
      </c>
      <c r="DM98" s="302" t="str">
        <f t="shared" si="200"/>
        <v/>
      </c>
      <c r="DN98" s="302" t="str">
        <f t="shared" si="201"/>
        <v/>
      </c>
      <c r="DO98" s="324" t="str">
        <f t="shared" si="202"/>
        <v/>
      </c>
      <c r="DP98" s="302" t="str">
        <f t="shared" si="203"/>
        <v/>
      </c>
      <c r="DQ98" s="325" t="str">
        <f t="shared" si="204"/>
        <v/>
      </c>
      <c r="DR98" s="324" t="str">
        <f t="shared" si="205"/>
        <v/>
      </c>
      <c r="DS98" s="302" t="str">
        <f t="shared" si="206"/>
        <v/>
      </c>
      <c r="DT98" s="325" t="str">
        <f t="shared" si="207"/>
        <v/>
      </c>
      <c r="DU98" s="324" t="str">
        <f t="shared" si="208"/>
        <v/>
      </c>
      <c r="DV98" s="302" t="str">
        <f t="shared" si="209"/>
        <v/>
      </c>
      <c r="DW98" s="325" t="str">
        <f t="shared" si="210"/>
        <v/>
      </c>
      <c r="DX98" s="324" t="str">
        <f t="shared" si="211"/>
        <v/>
      </c>
      <c r="DY98" s="302" t="str">
        <f t="shared" si="212"/>
        <v/>
      </c>
      <c r="DZ98" s="325" t="str">
        <f t="shared" si="213"/>
        <v/>
      </c>
      <c r="EA98" s="324" t="str">
        <f t="shared" si="214"/>
        <v/>
      </c>
      <c r="EB98" s="302" t="str">
        <f t="shared" si="215"/>
        <v/>
      </c>
      <c r="EC98" s="325" t="str">
        <f t="shared" si="216"/>
        <v/>
      </c>
      <c r="ED98" s="324" t="str">
        <f t="shared" si="137"/>
        <v/>
      </c>
      <c r="EE98" s="313" t="str">
        <f t="shared" si="217"/>
        <v xml:space="preserve">      </v>
      </c>
      <c r="EF98" s="313" t="str">
        <f t="shared" si="218"/>
        <v xml:space="preserve">      </v>
      </c>
      <c r="EG98" s="313" t="str">
        <f t="shared" si="219"/>
        <v xml:space="preserve">      </v>
      </c>
      <c r="EH98" s="313" t="str">
        <f t="shared" si="220"/>
        <v xml:space="preserve">      </v>
      </c>
      <c r="EI98" s="313" t="str">
        <f t="shared" si="221"/>
        <v/>
      </c>
      <c r="EJ98" s="326" t="str">
        <f t="shared" si="222"/>
        <v/>
      </c>
      <c r="EK98" s="327" t="str">
        <f t="shared" si="223"/>
        <v/>
      </c>
      <c r="EL98" s="328" t="str">
        <f t="shared" si="224"/>
        <v/>
      </c>
      <c r="EM98" s="329" t="str">
        <f t="shared" si="225"/>
        <v/>
      </c>
      <c r="EN98" s="330" t="str">
        <f t="shared" si="138"/>
        <v/>
      </c>
      <c r="EO98" s="20" t="str">
        <f t="shared" si="226"/>
        <v/>
      </c>
    </row>
    <row r="99" spans="1:146" s="132" customFormat="1" ht="15.65" customHeight="1">
      <c r="A99" s="315">
        <v>94</v>
      </c>
      <c r="B99" s="316">
        <f>IF('Marks Entry'!B100="","",'Marks Entry'!B100)</f>
        <v>994</v>
      </c>
      <c r="C99" s="317" t="str">
        <f>IF('Marks Entry'!C100="","",'Marks Entry'!C100)</f>
        <v/>
      </c>
      <c r="D99" s="318" t="str">
        <f>IF('Marks Entry'!D100="","",'Marks Entry'!D100)</f>
        <v/>
      </c>
      <c r="E99" s="319" t="str">
        <f>IF('Marks Entry'!E100="","",'Marks Entry'!E100)</f>
        <v/>
      </c>
      <c r="F99" s="319" t="str">
        <f>IF('Marks Entry'!F100="","",'Marks Entry'!F100)</f>
        <v/>
      </c>
      <c r="G99" s="319" t="str">
        <f>IF('Marks Entry'!G100="","",'Marks Entry'!G100)</f>
        <v/>
      </c>
      <c r="H99" s="302" t="str">
        <f>IF('Marks Entry'!H100="","",'Marks Entry'!H100)</f>
        <v/>
      </c>
      <c r="I99" s="302" t="str">
        <f>IF('Marks Entry'!I100="","",'Marks Entry'!I100)</f>
        <v/>
      </c>
      <c r="J99" s="302" t="str">
        <f>IF('Marks Entry'!J100="","",'Marks Entry'!J100)</f>
        <v/>
      </c>
      <c r="K99" s="302" t="str">
        <f>IF('Marks Entry'!K100="","",'Marks Entry'!K100)</f>
        <v/>
      </c>
      <c r="L99" s="302" t="str">
        <f>IF('Marks Entry'!L100="","",'Marks Entry'!L100)</f>
        <v/>
      </c>
      <c r="M99" s="303" t="str">
        <f t="shared" si="139"/>
        <v/>
      </c>
      <c r="N99" s="320" t="str">
        <f t="shared" si="140"/>
        <v/>
      </c>
      <c r="O99" s="302" t="str">
        <f>IF('Marks Entry'!M100="","",'Marks Entry'!M100)</f>
        <v/>
      </c>
      <c r="P99" s="320" t="str">
        <f t="shared" si="141"/>
        <v/>
      </c>
      <c r="Q99" s="317" t="str">
        <f>IF('Marks Entry'!N100="","",'Marks Entry'!N100)</f>
        <v/>
      </c>
      <c r="R99" s="321" t="str">
        <f t="shared" si="142"/>
        <v/>
      </c>
      <c r="S99" s="307">
        <f t="shared" si="143"/>
        <v>0</v>
      </c>
      <c r="T99" s="307">
        <f t="shared" si="130"/>
        <v>0</v>
      </c>
      <c r="U99" s="308" t="str">
        <f t="shared" si="144"/>
        <v/>
      </c>
      <c r="V99" s="307" t="str">
        <f t="shared" si="145"/>
        <v/>
      </c>
      <c r="W99" s="307" t="str">
        <f t="shared" si="146"/>
        <v/>
      </c>
      <c r="X99" s="307" t="str">
        <f t="shared" si="147"/>
        <v/>
      </c>
      <c r="Y99" s="302" t="str">
        <f>IF('Marks Entry'!O100="","",'Marks Entry'!O100)</f>
        <v/>
      </c>
      <c r="Z99" s="302" t="str">
        <f>IF('Marks Entry'!P100="","",'Marks Entry'!P100)</f>
        <v/>
      </c>
      <c r="AA99" s="302" t="str">
        <f>IF('Marks Entry'!Q100="","",'Marks Entry'!Q100)</f>
        <v/>
      </c>
      <c r="AB99" s="303" t="str">
        <f t="shared" si="148"/>
        <v/>
      </c>
      <c r="AC99" s="320" t="str">
        <f t="shared" si="149"/>
        <v/>
      </c>
      <c r="AD99" s="302" t="str">
        <f>IF('Marks Entry'!R100="","",'Marks Entry'!R100)</f>
        <v/>
      </c>
      <c r="AE99" s="320" t="str">
        <f t="shared" si="150"/>
        <v/>
      </c>
      <c r="AF99" s="317" t="str">
        <f>IF('Marks Entry'!S100="","",'Marks Entry'!S100)</f>
        <v/>
      </c>
      <c r="AG99" s="321" t="str">
        <f t="shared" si="151"/>
        <v/>
      </c>
      <c r="AH99" s="307">
        <f t="shared" si="152"/>
        <v>0</v>
      </c>
      <c r="AI99" s="307">
        <f t="shared" si="131"/>
        <v>0</v>
      </c>
      <c r="AJ99" s="308" t="str">
        <f t="shared" si="153"/>
        <v/>
      </c>
      <c r="AK99" s="307" t="str">
        <f t="shared" si="154"/>
        <v/>
      </c>
      <c r="AL99" s="307" t="str">
        <f t="shared" si="155"/>
        <v/>
      </c>
      <c r="AM99" s="307" t="str">
        <f t="shared" si="156"/>
        <v/>
      </c>
      <c r="AN99" s="302" t="str">
        <f>IF('Marks Entry'!T100="","",'Marks Entry'!T100)</f>
        <v/>
      </c>
      <c r="AO99" s="302" t="str">
        <f>IF('Marks Entry'!U100="","",'Marks Entry'!U100)</f>
        <v/>
      </c>
      <c r="AP99" s="302" t="str">
        <f>IF('Marks Entry'!V100="","",'Marks Entry'!V100)</f>
        <v/>
      </c>
      <c r="AQ99" s="303" t="str">
        <f t="shared" si="157"/>
        <v/>
      </c>
      <c r="AR99" s="320" t="str">
        <f t="shared" si="158"/>
        <v/>
      </c>
      <c r="AS99" s="302" t="str">
        <f>IF('Marks Entry'!W100="","",'Marks Entry'!W100)</f>
        <v/>
      </c>
      <c r="AT99" s="320" t="str">
        <f t="shared" si="159"/>
        <v/>
      </c>
      <c r="AU99" s="317" t="str">
        <f>IF('Marks Entry'!X100="","",'Marks Entry'!X100)</f>
        <v/>
      </c>
      <c r="AV99" s="321" t="str">
        <f t="shared" si="160"/>
        <v/>
      </c>
      <c r="AW99" s="307">
        <f t="shared" si="161"/>
        <v>0</v>
      </c>
      <c r="AX99" s="307">
        <f t="shared" si="132"/>
        <v>0</v>
      </c>
      <c r="AY99" s="308" t="str">
        <f t="shared" si="162"/>
        <v/>
      </c>
      <c r="AZ99" s="307" t="str">
        <f t="shared" si="163"/>
        <v/>
      </c>
      <c r="BA99" s="307" t="str">
        <f t="shared" si="164"/>
        <v/>
      </c>
      <c r="BB99" s="307" t="str">
        <f t="shared" si="165"/>
        <v/>
      </c>
      <c r="BC99" s="302" t="str">
        <f>IF('Marks Entry'!Y100="","",'Marks Entry'!Y100)</f>
        <v/>
      </c>
      <c r="BD99" s="302" t="str">
        <f>IF('Marks Entry'!Z100="","",'Marks Entry'!Z100)</f>
        <v/>
      </c>
      <c r="BE99" s="302" t="str">
        <f>IF('Marks Entry'!AA100="","",'Marks Entry'!AA100)</f>
        <v/>
      </c>
      <c r="BF99" s="303" t="str">
        <f t="shared" si="166"/>
        <v/>
      </c>
      <c r="BG99" s="320" t="str">
        <f t="shared" si="167"/>
        <v/>
      </c>
      <c r="BH99" s="302" t="str">
        <f>IF('Marks Entry'!AB100="","",'Marks Entry'!AB100)</f>
        <v/>
      </c>
      <c r="BI99" s="320" t="str">
        <f t="shared" si="168"/>
        <v/>
      </c>
      <c r="BJ99" s="317" t="str">
        <f>IF('Marks Entry'!AC100="","",'Marks Entry'!AC100)</f>
        <v/>
      </c>
      <c r="BK99" s="321" t="str">
        <f t="shared" si="169"/>
        <v/>
      </c>
      <c r="BL99" s="307">
        <f t="shared" si="170"/>
        <v>0</v>
      </c>
      <c r="BM99" s="307">
        <f t="shared" si="133"/>
        <v>0</v>
      </c>
      <c r="BN99" s="308" t="str">
        <f t="shared" si="171"/>
        <v/>
      </c>
      <c r="BO99" s="307" t="str">
        <f t="shared" si="172"/>
        <v/>
      </c>
      <c r="BP99" s="307" t="str">
        <f t="shared" si="173"/>
        <v/>
      </c>
      <c r="BQ99" s="307" t="str">
        <f t="shared" si="174"/>
        <v/>
      </c>
      <c r="BR99" s="302" t="str">
        <f>IF('Marks Entry'!AD100="","",'Marks Entry'!AD100)</f>
        <v/>
      </c>
      <c r="BS99" s="302" t="str">
        <f>IF('Marks Entry'!AE100="","",'Marks Entry'!AE100)</f>
        <v/>
      </c>
      <c r="BT99" s="302" t="str">
        <f>IF('Marks Entry'!AF100="","",'Marks Entry'!AF100)</f>
        <v/>
      </c>
      <c r="BU99" s="303" t="str">
        <f t="shared" si="175"/>
        <v/>
      </c>
      <c r="BV99" s="320" t="str">
        <f t="shared" si="176"/>
        <v/>
      </c>
      <c r="BW99" s="302" t="str">
        <f>IF('Marks Entry'!AG100="","",'Marks Entry'!AG100)</f>
        <v/>
      </c>
      <c r="BX99" s="320" t="str">
        <f t="shared" si="177"/>
        <v/>
      </c>
      <c r="BY99" s="317" t="str">
        <f>IF('Marks Entry'!AH100="","",'Marks Entry'!AH100)</f>
        <v/>
      </c>
      <c r="BZ99" s="321" t="str">
        <f t="shared" si="178"/>
        <v/>
      </c>
      <c r="CA99" s="307">
        <f t="shared" si="179"/>
        <v>0</v>
      </c>
      <c r="CB99" s="307">
        <f t="shared" si="134"/>
        <v>0</v>
      </c>
      <c r="CC99" s="308" t="str">
        <f t="shared" si="180"/>
        <v/>
      </c>
      <c r="CD99" s="307" t="str">
        <f t="shared" si="181"/>
        <v/>
      </c>
      <c r="CE99" s="307" t="str">
        <f t="shared" si="182"/>
        <v/>
      </c>
      <c r="CF99" s="307" t="str">
        <f t="shared" si="183"/>
        <v/>
      </c>
      <c r="CG99" s="302" t="str">
        <f>IF('Marks Entry'!AI100="","",'Marks Entry'!AI100)</f>
        <v/>
      </c>
      <c r="CH99" s="302" t="str">
        <f>IF('Marks Entry'!AJ100="","",'Marks Entry'!AJ100)</f>
        <v/>
      </c>
      <c r="CI99" s="302" t="str">
        <f>IF('Marks Entry'!AK100="","",'Marks Entry'!AK100)</f>
        <v/>
      </c>
      <c r="CJ99" s="303" t="str">
        <f t="shared" si="184"/>
        <v/>
      </c>
      <c r="CK99" s="320" t="str">
        <f t="shared" si="185"/>
        <v/>
      </c>
      <c r="CL99" s="302" t="str">
        <f>IF('Marks Entry'!AL100="","",'Marks Entry'!AL100)</f>
        <v/>
      </c>
      <c r="CM99" s="320" t="str">
        <f t="shared" si="186"/>
        <v/>
      </c>
      <c r="CN99" s="317" t="str">
        <f>IF('Marks Entry'!AM100="","",'Marks Entry'!AM100)</f>
        <v/>
      </c>
      <c r="CO99" s="321" t="str">
        <f t="shared" si="187"/>
        <v/>
      </c>
      <c r="CP99" s="307">
        <f t="shared" si="188"/>
        <v>0</v>
      </c>
      <c r="CQ99" s="307">
        <f t="shared" si="135"/>
        <v>0</v>
      </c>
      <c r="CR99" s="308" t="str">
        <f t="shared" si="189"/>
        <v/>
      </c>
      <c r="CS99" s="307" t="str">
        <f t="shared" si="190"/>
        <v/>
      </c>
      <c r="CT99" s="307" t="str">
        <f t="shared" si="191"/>
        <v/>
      </c>
      <c r="CU99" s="307" t="str">
        <f t="shared" si="192"/>
        <v/>
      </c>
      <c r="CV99" s="307">
        <f t="shared" si="136"/>
        <v>0</v>
      </c>
      <c r="CW99" s="322" t="str">
        <f t="shared" si="193"/>
        <v/>
      </c>
      <c r="CX99" s="322" t="str">
        <f t="shared" si="194"/>
        <v/>
      </c>
      <c r="CY99" s="322" t="str">
        <f t="shared" si="195"/>
        <v/>
      </c>
      <c r="CZ99" s="322" t="str">
        <f t="shared" si="196"/>
        <v/>
      </c>
      <c r="DA99" s="322" t="str">
        <f t="shared" si="197"/>
        <v/>
      </c>
      <c r="DB99" s="322" t="str">
        <f t="shared" si="198"/>
        <v/>
      </c>
      <c r="DC99" s="310">
        <f t="shared" si="227"/>
        <v>0</v>
      </c>
      <c r="DD99" s="310">
        <f t="shared" si="228"/>
        <v>0</v>
      </c>
      <c r="DE99" s="310">
        <f t="shared" si="229"/>
        <v>0</v>
      </c>
      <c r="DF99" s="310">
        <f t="shared" si="230"/>
        <v>0</v>
      </c>
      <c r="DG99" s="310">
        <f t="shared" si="231"/>
        <v>0</v>
      </c>
      <c r="DH99" s="323" t="str">
        <f t="shared" si="199"/>
        <v/>
      </c>
      <c r="DI99" s="20" t="str">
        <f>IF('Marks Entry'!AN100="","",'Marks Entry'!AN100)</f>
        <v/>
      </c>
      <c r="DJ99" s="20" t="str">
        <f>IF('Marks Entry'!AO100="","",'Marks Entry'!AO100)</f>
        <v/>
      </c>
      <c r="DK99" s="20" t="str">
        <f>IF('Marks Entry'!AP100="","",'Marks Entry'!AP100)</f>
        <v/>
      </c>
      <c r="DL99" s="20" t="str">
        <f>IF('Marks Entry'!AQ100="","",'Marks Entry'!AQ100)</f>
        <v/>
      </c>
      <c r="DM99" s="302" t="str">
        <f t="shared" si="200"/>
        <v/>
      </c>
      <c r="DN99" s="302" t="str">
        <f t="shared" si="201"/>
        <v/>
      </c>
      <c r="DO99" s="324" t="str">
        <f t="shared" si="202"/>
        <v/>
      </c>
      <c r="DP99" s="302" t="str">
        <f t="shared" si="203"/>
        <v/>
      </c>
      <c r="DQ99" s="325" t="str">
        <f t="shared" si="204"/>
        <v/>
      </c>
      <c r="DR99" s="324" t="str">
        <f t="shared" si="205"/>
        <v/>
      </c>
      <c r="DS99" s="302" t="str">
        <f t="shared" si="206"/>
        <v/>
      </c>
      <c r="DT99" s="325" t="str">
        <f t="shared" si="207"/>
        <v/>
      </c>
      <c r="DU99" s="324" t="str">
        <f t="shared" si="208"/>
        <v/>
      </c>
      <c r="DV99" s="302" t="str">
        <f t="shared" si="209"/>
        <v/>
      </c>
      <c r="DW99" s="325" t="str">
        <f t="shared" si="210"/>
        <v/>
      </c>
      <c r="DX99" s="324" t="str">
        <f t="shared" si="211"/>
        <v/>
      </c>
      <c r="DY99" s="302" t="str">
        <f t="shared" si="212"/>
        <v/>
      </c>
      <c r="DZ99" s="325" t="str">
        <f t="shared" si="213"/>
        <v/>
      </c>
      <c r="EA99" s="324" t="str">
        <f t="shared" si="214"/>
        <v/>
      </c>
      <c r="EB99" s="302" t="str">
        <f t="shared" si="215"/>
        <v/>
      </c>
      <c r="EC99" s="325" t="str">
        <f t="shared" si="216"/>
        <v/>
      </c>
      <c r="ED99" s="324" t="str">
        <f t="shared" si="137"/>
        <v/>
      </c>
      <c r="EE99" s="313" t="str">
        <f t="shared" si="217"/>
        <v xml:space="preserve">      </v>
      </c>
      <c r="EF99" s="313" t="str">
        <f t="shared" si="218"/>
        <v xml:space="preserve">      </v>
      </c>
      <c r="EG99" s="313" t="str">
        <f t="shared" si="219"/>
        <v xml:space="preserve">      </v>
      </c>
      <c r="EH99" s="313" t="str">
        <f t="shared" si="220"/>
        <v xml:space="preserve">      </v>
      </c>
      <c r="EI99" s="313" t="str">
        <f t="shared" si="221"/>
        <v/>
      </c>
      <c r="EJ99" s="326" t="str">
        <f t="shared" si="222"/>
        <v/>
      </c>
      <c r="EK99" s="327" t="str">
        <f t="shared" si="223"/>
        <v/>
      </c>
      <c r="EL99" s="328" t="str">
        <f t="shared" si="224"/>
        <v/>
      </c>
      <c r="EM99" s="329" t="str">
        <f t="shared" si="225"/>
        <v/>
      </c>
      <c r="EN99" s="330" t="str">
        <f t="shared" si="138"/>
        <v/>
      </c>
      <c r="EO99" s="20" t="str">
        <f t="shared" si="226"/>
        <v/>
      </c>
    </row>
    <row r="100" spans="1:146" s="132" customFormat="1" ht="15.65" customHeight="1">
      <c r="A100" s="315">
        <v>95</v>
      </c>
      <c r="B100" s="316">
        <f>IF('Marks Entry'!B101="","",'Marks Entry'!B101)</f>
        <v>995</v>
      </c>
      <c r="C100" s="317" t="str">
        <f>IF('Marks Entry'!C101="","",'Marks Entry'!C101)</f>
        <v/>
      </c>
      <c r="D100" s="318" t="str">
        <f>IF('Marks Entry'!D101="","",'Marks Entry'!D101)</f>
        <v/>
      </c>
      <c r="E100" s="319" t="str">
        <f>IF('Marks Entry'!E101="","",'Marks Entry'!E101)</f>
        <v/>
      </c>
      <c r="F100" s="319" t="str">
        <f>IF('Marks Entry'!F101="","",'Marks Entry'!F101)</f>
        <v/>
      </c>
      <c r="G100" s="319" t="str">
        <f>IF('Marks Entry'!G101="","",'Marks Entry'!G101)</f>
        <v/>
      </c>
      <c r="H100" s="302" t="str">
        <f>IF('Marks Entry'!H101="","",'Marks Entry'!H101)</f>
        <v/>
      </c>
      <c r="I100" s="302" t="str">
        <f>IF('Marks Entry'!I101="","",'Marks Entry'!I101)</f>
        <v/>
      </c>
      <c r="J100" s="302" t="str">
        <f>IF('Marks Entry'!J101="","",'Marks Entry'!J101)</f>
        <v/>
      </c>
      <c r="K100" s="302" t="str">
        <f>IF('Marks Entry'!K101="","",'Marks Entry'!K101)</f>
        <v/>
      </c>
      <c r="L100" s="302" t="str">
        <f>IF('Marks Entry'!L101="","",'Marks Entry'!L101)</f>
        <v/>
      </c>
      <c r="M100" s="303" t="str">
        <f t="shared" si="139"/>
        <v/>
      </c>
      <c r="N100" s="320" t="str">
        <f t="shared" si="140"/>
        <v/>
      </c>
      <c r="O100" s="302" t="str">
        <f>IF('Marks Entry'!M101="","",'Marks Entry'!M101)</f>
        <v/>
      </c>
      <c r="P100" s="320" t="str">
        <f t="shared" si="141"/>
        <v/>
      </c>
      <c r="Q100" s="317" t="str">
        <f>IF('Marks Entry'!N101="","",'Marks Entry'!N101)</f>
        <v/>
      </c>
      <c r="R100" s="321" t="str">
        <f t="shared" si="142"/>
        <v/>
      </c>
      <c r="S100" s="307">
        <f t="shared" si="143"/>
        <v>0</v>
      </c>
      <c r="T100" s="307">
        <f t="shared" si="130"/>
        <v>0</v>
      </c>
      <c r="U100" s="308" t="str">
        <f t="shared" si="144"/>
        <v/>
      </c>
      <c r="V100" s="307" t="str">
        <f t="shared" si="145"/>
        <v/>
      </c>
      <c r="W100" s="307" t="str">
        <f t="shared" si="146"/>
        <v/>
      </c>
      <c r="X100" s="307" t="str">
        <f t="shared" si="147"/>
        <v/>
      </c>
      <c r="Y100" s="302" t="str">
        <f>IF('Marks Entry'!O101="","",'Marks Entry'!O101)</f>
        <v/>
      </c>
      <c r="Z100" s="302" t="str">
        <f>IF('Marks Entry'!P101="","",'Marks Entry'!P101)</f>
        <v/>
      </c>
      <c r="AA100" s="302" t="str">
        <f>IF('Marks Entry'!Q101="","",'Marks Entry'!Q101)</f>
        <v/>
      </c>
      <c r="AB100" s="303" t="str">
        <f t="shared" si="148"/>
        <v/>
      </c>
      <c r="AC100" s="320" t="str">
        <f t="shared" si="149"/>
        <v/>
      </c>
      <c r="AD100" s="302" t="str">
        <f>IF('Marks Entry'!R101="","",'Marks Entry'!R101)</f>
        <v/>
      </c>
      <c r="AE100" s="320" t="str">
        <f t="shared" si="150"/>
        <v/>
      </c>
      <c r="AF100" s="317" t="str">
        <f>IF('Marks Entry'!S101="","",'Marks Entry'!S101)</f>
        <v/>
      </c>
      <c r="AG100" s="321" t="str">
        <f t="shared" si="151"/>
        <v/>
      </c>
      <c r="AH100" s="307">
        <f t="shared" si="152"/>
        <v>0</v>
      </c>
      <c r="AI100" s="307">
        <f t="shared" si="131"/>
        <v>0</v>
      </c>
      <c r="AJ100" s="308" t="str">
        <f t="shared" si="153"/>
        <v/>
      </c>
      <c r="AK100" s="307" t="str">
        <f t="shared" si="154"/>
        <v/>
      </c>
      <c r="AL100" s="307" t="str">
        <f t="shared" si="155"/>
        <v/>
      </c>
      <c r="AM100" s="307" t="str">
        <f t="shared" si="156"/>
        <v/>
      </c>
      <c r="AN100" s="302" t="str">
        <f>IF('Marks Entry'!T101="","",'Marks Entry'!T101)</f>
        <v/>
      </c>
      <c r="AO100" s="302" t="str">
        <f>IF('Marks Entry'!U101="","",'Marks Entry'!U101)</f>
        <v/>
      </c>
      <c r="AP100" s="302" t="str">
        <f>IF('Marks Entry'!V101="","",'Marks Entry'!V101)</f>
        <v/>
      </c>
      <c r="AQ100" s="303" t="str">
        <f t="shared" si="157"/>
        <v/>
      </c>
      <c r="AR100" s="320" t="str">
        <f t="shared" si="158"/>
        <v/>
      </c>
      <c r="AS100" s="302" t="str">
        <f>IF('Marks Entry'!W101="","",'Marks Entry'!W101)</f>
        <v/>
      </c>
      <c r="AT100" s="320" t="str">
        <f t="shared" si="159"/>
        <v/>
      </c>
      <c r="AU100" s="317" t="str">
        <f>IF('Marks Entry'!X101="","",'Marks Entry'!X101)</f>
        <v/>
      </c>
      <c r="AV100" s="321" t="str">
        <f t="shared" si="160"/>
        <v/>
      </c>
      <c r="AW100" s="307">
        <f t="shared" si="161"/>
        <v>0</v>
      </c>
      <c r="AX100" s="307">
        <f t="shared" si="132"/>
        <v>0</v>
      </c>
      <c r="AY100" s="308" t="str">
        <f t="shared" si="162"/>
        <v/>
      </c>
      <c r="AZ100" s="307" t="str">
        <f t="shared" si="163"/>
        <v/>
      </c>
      <c r="BA100" s="307" t="str">
        <f t="shared" si="164"/>
        <v/>
      </c>
      <c r="BB100" s="307" t="str">
        <f t="shared" si="165"/>
        <v/>
      </c>
      <c r="BC100" s="302" t="str">
        <f>IF('Marks Entry'!Y101="","",'Marks Entry'!Y101)</f>
        <v/>
      </c>
      <c r="BD100" s="302" t="str">
        <f>IF('Marks Entry'!Z101="","",'Marks Entry'!Z101)</f>
        <v/>
      </c>
      <c r="BE100" s="302" t="str">
        <f>IF('Marks Entry'!AA101="","",'Marks Entry'!AA101)</f>
        <v/>
      </c>
      <c r="BF100" s="303" t="str">
        <f t="shared" si="166"/>
        <v/>
      </c>
      <c r="BG100" s="320" t="str">
        <f t="shared" si="167"/>
        <v/>
      </c>
      <c r="BH100" s="302" t="str">
        <f>IF('Marks Entry'!AB101="","",'Marks Entry'!AB101)</f>
        <v/>
      </c>
      <c r="BI100" s="320" t="str">
        <f t="shared" si="168"/>
        <v/>
      </c>
      <c r="BJ100" s="317" t="str">
        <f>IF('Marks Entry'!AC101="","",'Marks Entry'!AC101)</f>
        <v/>
      </c>
      <c r="BK100" s="321" t="str">
        <f t="shared" si="169"/>
        <v/>
      </c>
      <c r="BL100" s="307">
        <f t="shared" si="170"/>
        <v>0</v>
      </c>
      <c r="BM100" s="307">
        <f t="shared" si="133"/>
        <v>0</v>
      </c>
      <c r="BN100" s="308" t="str">
        <f t="shared" si="171"/>
        <v/>
      </c>
      <c r="BO100" s="307" t="str">
        <f t="shared" si="172"/>
        <v/>
      </c>
      <c r="BP100" s="307" t="str">
        <f t="shared" si="173"/>
        <v/>
      </c>
      <c r="BQ100" s="307" t="str">
        <f t="shared" si="174"/>
        <v/>
      </c>
      <c r="BR100" s="302" t="str">
        <f>IF('Marks Entry'!AD101="","",'Marks Entry'!AD101)</f>
        <v/>
      </c>
      <c r="BS100" s="302" t="str">
        <f>IF('Marks Entry'!AE101="","",'Marks Entry'!AE101)</f>
        <v/>
      </c>
      <c r="BT100" s="302" t="str">
        <f>IF('Marks Entry'!AF101="","",'Marks Entry'!AF101)</f>
        <v/>
      </c>
      <c r="BU100" s="303" t="str">
        <f t="shared" si="175"/>
        <v/>
      </c>
      <c r="BV100" s="320" t="str">
        <f t="shared" si="176"/>
        <v/>
      </c>
      <c r="BW100" s="302" t="str">
        <f>IF('Marks Entry'!AG101="","",'Marks Entry'!AG101)</f>
        <v/>
      </c>
      <c r="BX100" s="320" t="str">
        <f t="shared" si="177"/>
        <v/>
      </c>
      <c r="BY100" s="317" t="str">
        <f>IF('Marks Entry'!AH101="","",'Marks Entry'!AH101)</f>
        <v/>
      </c>
      <c r="BZ100" s="321" t="str">
        <f t="shared" si="178"/>
        <v/>
      </c>
      <c r="CA100" s="307">
        <f t="shared" si="179"/>
        <v>0</v>
      </c>
      <c r="CB100" s="307">
        <f t="shared" si="134"/>
        <v>0</v>
      </c>
      <c r="CC100" s="308" t="str">
        <f t="shared" si="180"/>
        <v/>
      </c>
      <c r="CD100" s="307" t="str">
        <f t="shared" si="181"/>
        <v/>
      </c>
      <c r="CE100" s="307" t="str">
        <f t="shared" si="182"/>
        <v/>
      </c>
      <c r="CF100" s="307" t="str">
        <f t="shared" si="183"/>
        <v/>
      </c>
      <c r="CG100" s="302" t="str">
        <f>IF('Marks Entry'!AI101="","",'Marks Entry'!AI101)</f>
        <v/>
      </c>
      <c r="CH100" s="302" t="str">
        <f>IF('Marks Entry'!AJ101="","",'Marks Entry'!AJ101)</f>
        <v/>
      </c>
      <c r="CI100" s="302" t="str">
        <f>IF('Marks Entry'!AK101="","",'Marks Entry'!AK101)</f>
        <v/>
      </c>
      <c r="CJ100" s="303" t="str">
        <f t="shared" si="184"/>
        <v/>
      </c>
      <c r="CK100" s="320" t="str">
        <f t="shared" si="185"/>
        <v/>
      </c>
      <c r="CL100" s="302" t="str">
        <f>IF('Marks Entry'!AL101="","",'Marks Entry'!AL101)</f>
        <v/>
      </c>
      <c r="CM100" s="320" t="str">
        <f t="shared" si="186"/>
        <v/>
      </c>
      <c r="CN100" s="317" t="str">
        <f>IF('Marks Entry'!AM101="","",'Marks Entry'!AM101)</f>
        <v/>
      </c>
      <c r="CO100" s="321" t="str">
        <f t="shared" si="187"/>
        <v/>
      </c>
      <c r="CP100" s="307">
        <f t="shared" si="188"/>
        <v>0</v>
      </c>
      <c r="CQ100" s="307">
        <f t="shared" si="135"/>
        <v>0</v>
      </c>
      <c r="CR100" s="308" t="str">
        <f t="shared" si="189"/>
        <v/>
      </c>
      <c r="CS100" s="307" t="str">
        <f t="shared" si="190"/>
        <v/>
      </c>
      <c r="CT100" s="307" t="str">
        <f t="shared" si="191"/>
        <v/>
      </c>
      <c r="CU100" s="307" t="str">
        <f t="shared" si="192"/>
        <v/>
      </c>
      <c r="CV100" s="307">
        <f t="shared" si="136"/>
        <v>0</v>
      </c>
      <c r="CW100" s="322" t="str">
        <f t="shared" si="193"/>
        <v/>
      </c>
      <c r="CX100" s="322" t="str">
        <f t="shared" si="194"/>
        <v/>
      </c>
      <c r="CY100" s="322" t="str">
        <f t="shared" si="195"/>
        <v/>
      </c>
      <c r="CZ100" s="322" t="str">
        <f t="shared" si="196"/>
        <v/>
      </c>
      <c r="DA100" s="322" t="str">
        <f t="shared" si="197"/>
        <v/>
      </c>
      <c r="DB100" s="322" t="str">
        <f t="shared" si="198"/>
        <v/>
      </c>
      <c r="DC100" s="310">
        <f t="shared" si="227"/>
        <v>0</v>
      </c>
      <c r="DD100" s="310">
        <f t="shared" si="228"/>
        <v>0</v>
      </c>
      <c r="DE100" s="310">
        <f t="shared" si="229"/>
        <v>0</v>
      </c>
      <c r="DF100" s="310">
        <f t="shared" si="230"/>
        <v>0</v>
      </c>
      <c r="DG100" s="310">
        <f t="shared" si="231"/>
        <v>0</v>
      </c>
      <c r="DH100" s="323" t="str">
        <f t="shared" si="199"/>
        <v/>
      </c>
      <c r="DI100" s="20" t="str">
        <f>IF('Marks Entry'!AN101="","",'Marks Entry'!AN101)</f>
        <v/>
      </c>
      <c r="DJ100" s="20" t="str">
        <f>IF('Marks Entry'!AO101="","",'Marks Entry'!AO101)</f>
        <v/>
      </c>
      <c r="DK100" s="20" t="str">
        <f>IF('Marks Entry'!AP101="","",'Marks Entry'!AP101)</f>
        <v/>
      </c>
      <c r="DL100" s="20" t="str">
        <f>IF('Marks Entry'!AQ101="","",'Marks Entry'!AQ101)</f>
        <v/>
      </c>
      <c r="DM100" s="302" t="str">
        <f t="shared" si="200"/>
        <v/>
      </c>
      <c r="DN100" s="302" t="str">
        <f t="shared" si="201"/>
        <v/>
      </c>
      <c r="DO100" s="324" t="str">
        <f t="shared" si="202"/>
        <v/>
      </c>
      <c r="DP100" s="302" t="str">
        <f t="shared" si="203"/>
        <v/>
      </c>
      <c r="DQ100" s="325" t="str">
        <f t="shared" si="204"/>
        <v/>
      </c>
      <c r="DR100" s="324" t="str">
        <f t="shared" si="205"/>
        <v/>
      </c>
      <c r="DS100" s="302" t="str">
        <f t="shared" si="206"/>
        <v/>
      </c>
      <c r="DT100" s="325" t="str">
        <f t="shared" si="207"/>
        <v/>
      </c>
      <c r="DU100" s="324" t="str">
        <f t="shared" si="208"/>
        <v/>
      </c>
      <c r="DV100" s="302" t="str">
        <f t="shared" si="209"/>
        <v/>
      </c>
      <c r="DW100" s="325" t="str">
        <f t="shared" si="210"/>
        <v/>
      </c>
      <c r="DX100" s="324" t="str">
        <f t="shared" si="211"/>
        <v/>
      </c>
      <c r="DY100" s="302" t="str">
        <f t="shared" si="212"/>
        <v/>
      </c>
      <c r="DZ100" s="325" t="str">
        <f t="shared" si="213"/>
        <v/>
      </c>
      <c r="EA100" s="324" t="str">
        <f t="shared" si="214"/>
        <v/>
      </c>
      <c r="EB100" s="302" t="str">
        <f t="shared" si="215"/>
        <v/>
      </c>
      <c r="EC100" s="325" t="str">
        <f t="shared" si="216"/>
        <v/>
      </c>
      <c r="ED100" s="324" t="str">
        <f t="shared" si="137"/>
        <v/>
      </c>
      <c r="EE100" s="313" t="str">
        <f t="shared" si="217"/>
        <v xml:space="preserve">      </v>
      </c>
      <c r="EF100" s="313" t="str">
        <f t="shared" si="218"/>
        <v xml:space="preserve">      </v>
      </c>
      <c r="EG100" s="313" t="str">
        <f t="shared" si="219"/>
        <v xml:space="preserve">      </v>
      </c>
      <c r="EH100" s="313" t="str">
        <f t="shared" si="220"/>
        <v xml:space="preserve">      </v>
      </c>
      <c r="EI100" s="313" t="str">
        <f t="shared" si="221"/>
        <v/>
      </c>
      <c r="EJ100" s="326" t="str">
        <f t="shared" si="222"/>
        <v/>
      </c>
      <c r="EK100" s="327" t="str">
        <f t="shared" si="223"/>
        <v/>
      </c>
      <c r="EL100" s="328" t="str">
        <f t="shared" si="224"/>
        <v/>
      </c>
      <c r="EM100" s="329" t="str">
        <f t="shared" si="225"/>
        <v/>
      </c>
      <c r="EN100" s="330" t="str">
        <f t="shared" si="138"/>
        <v/>
      </c>
      <c r="EO100" s="20" t="str">
        <f t="shared" si="226"/>
        <v/>
      </c>
    </row>
    <row r="101" spans="1:146" s="132" customFormat="1" ht="15.65" customHeight="1">
      <c r="A101" s="315">
        <v>96</v>
      </c>
      <c r="B101" s="316">
        <f>IF('Marks Entry'!B102="","",'Marks Entry'!B102)</f>
        <v>996</v>
      </c>
      <c r="C101" s="317" t="str">
        <f>IF('Marks Entry'!C102="","",'Marks Entry'!C102)</f>
        <v/>
      </c>
      <c r="D101" s="318" t="str">
        <f>IF('Marks Entry'!D102="","",'Marks Entry'!D102)</f>
        <v/>
      </c>
      <c r="E101" s="319" t="str">
        <f>IF('Marks Entry'!E102="","",'Marks Entry'!E102)</f>
        <v/>
      </c>
      <c r="F101" s="319" t="str">
        <f>IF('Marks Entry'!F102="","",'Marks Entry'!F102)</f>
        <v/>
      </c>
      <c r="G101" s="319" t="str">
        <f>IF('Marks Entry'!G102="","",'Marks Entry'!G102)</f>
        <v/>
      </c>
      <c r="H101" s="302" t="str">
        <f>IF('Marks Entry'!H102="","",'Marks Entry'!H102)</f>
        <v/>
      </c>
      <c r="I101" s="302" t="str">
        <f>IF('Marks Entry'!I102="","",'Marks Entry'!I102)</f>
        <v/>
      </c>
      <c r="J101" s="302" t="str">
        <f>IF('Marks Entry'!J102="","",'Marks Entry'!J102)</f>
        <v/>
      </c>
      <c r="K101" s="302" t="str">
        <f>IF('Marks Entry'!K102="","",'Marks Entry'!K102)</f>
        <v/>
      </c>
      <c r="L101" s="302" t="str">
        <f>IF('Marks Entry'!L102="","",'Marks Entry'!L102)</f>
        <v/>
      </c>
      <c r="M101" s="303" t="str">
        <f t="shared" si="139"/>
        <v/>
      </c>
      <c r="N101" s="320" t="str">
        <f t="shared" si="140"/>
        <v/>
      </c>
      <c r="O101" s="302" t="str">
        <f>IF('Marks Entry'!M102="","",'Marks Entry'!M102)</f>
        <v/>
      </c>
      <c r="P101" s="320" t="str">
        <f t="shared" si="141"/>
        <v/>
      </c>
      <c r="Q101" s="317" t="str">
        <f>IF('Marks Entry'!N102="","",'Marks Entry'!N102)</f>
        <v/>
      </c>
      <c r="R101" s="321" t="str">
        <f t="shared" si="142"/>
        <v/>
      </c>
      <c r="S101" s="307">
        <f t="shared" si="143"/>
        <v>0</v>
      </c>
      <c r="T101" s="307">
        <f t="shared" si="130"/>
        <v>0</v>
      </c>
      <c r="U101" s="308" t="str">
        <f t="shared" si="144"/>
        <v/>
      </c>
      <c r="V101" s="307" t="str">
        <f t="shared" si="145"/>
        <v/>
      </c>
      <c r="W101" s="307" t="str">
        <f t="shared" si="146"/>
        <v/>
      </c>
      <c r="X101" s="307" t="str">
        <f t="shared" si="147"/>
        <v/>
      </c>
      <c r="Y101" s="302" t="str">
        <f>IF('Marks Entry'!O102="","",'Marks Entry'!O102)</f>
        <v/>
      </c>
      <c r="Z101" s="302" t="str">
        <f>IF('Marks Entry'!P102="","",'Marks Entry'!P102)</f>
        <v/>
      </c>
      <c r="AA101" s="302" t="str">
        <f>IF('Marks Entry'!Q102="","",'Marks Entry'!Q102)</f>
        <v/>
      </c>
      <c r="AB101" s="303" t="str">
        <f t="shared" si="148"/>
        <v/>
      </c>
      <c r="AC101" s="320" t="str">
        <f t="shared" si="149"/>
        <v/>
      </c>
      <c r="AD101" s="302" t="str">
        <f>IF('Marks Entry'!R102="","",'Marks Entry'!R102)</f>
        <v/>
      </c>
      <c r="AE101" s="320" t="str">
        <f t="shared" si="150"/>
        <v/>
      </c>
      <c r="AF101" s="317" t="str">
        <f>IF('Marks Entry'!S102="","",'Marks Entry'!S102)</f>
        <v/>
      </c>
      <c r="AG101" s="321" t="str">
        <f t="shared" si="151"/>
        <v/>
      </c>
      <c r="AH101" s="307">
        <f t="shared" si="152"/>
        <v>0</v>
      </c>
      <c r="AI101" s="307">
        <f t="shared" si="131"/>
        <v>0</v>
      </c>
      <c r="AJ101" s="308" t="str">
        <f t="shared" si="153"/>
        <v/>
      </c>
      <c r="AK101" s="307" t="str">
        <f t="shared" si="154"/>
        <v/>
      </c>
      <c r="AL101" s="307" t="str">
        <f t="shared" si="155"/>
        <v/>
      </c>
      <c r="AM101" s="307" t="str">
        <f t="shared" si="156"/>
        <v/>
      </c>
      <c r="AN101" s="302" t="str">
        <f>IF('Marks Entry'!T102="","",'Marks Entry'!T102)</f>
        <v/>
      </c>
      <c r="AO101" s="302" t="str">
        <f>IF('Marks Entry'!U102="","",'Marks Entry'!U102)</f>
        <v/>
      </c>
      <c r="AP101" s="302" t="str">
        <f>IF('Marks Entry'!V102="","",'Marks Entry'!V102)</f>
        <v/>
      </c>
      <c r="AQ101" s="303" t="str">
        <f t="shared" si="157"/>
        <v/>
      </c>
      <c r="AR101" s="320" t="str">
        <f t="shared" si="158"/>
        <v/>
      </c>
      <c r="AS101" s="302" t="str">
        <f>IF('Marks Entry'!W102="","",'Marks Entry'!W102)</f>
        <v/>
      </c>
      <c r="AT101" s="320" t="str">
        <f t="shared" si="159"/>
        <v/>
      </c>
      <c r="AU101" s="317" t="str">
        <f>IF('Marks Entry'!X102="","",'Marks Entry'!X102)</f>
        <v/>
      </c>
      <c r="AV101" s="321" t="str">
        <f t="shared" si="160"/>
        <v/>
      </c>
      <c r="AW101" s="307">
        <f t="shared" si="161"/>
        <v>0</v>
      </c>
      <c r="AX101" s="307">
        <f t="shared" si="132"/>
        <v>0</v>
      </c>
      <c r="AY101" s="308" t="str">
        <f t="shared" si="162"/>
        <v/>
      </c>
      <c r="AZ101" s="307" t="str">
        <f t="shared" si="163"/>
        <v/>
      </c>
      <c r="BA101" s="307" t="str">
        <f t="shared" si="164"/>
        <v/>
      </c>
      <c r="BB101" s="307" t="str">
        <f t="shared" si="165"/>
        <v/>
      </c>
      <c r="BC101" s="302" t="str">
        <f>IF('Marks Entry'!Y102="","",'Marks Entry'!Y102)</f>
        <v/>
      </c>
      <c r="BD101" s="302" t="str">
        <f>IF('Marks Entry'!Z102="","",'Marks Entry'!Z102)</f>
        <v/>
      </c>
      <c r="BE101" s="302" t="str">
        <f>IF('Marks Entry'!AA102="","",'Marks Entry'!AA102)</f>
        <v/>
      </c>
      <c r="BF101" s="303" t="str">
        <f t="shared" si="166"/>
        <v/>
      </c>
      <c r="BG101" s="320" t="str">
        <f t="shared" si="167"/>
        <v/>
      </c>
      <c r="BH101" s="302" t="str">
        <f>IF('Marks Entry'!AB102="","",'Marks Entry'!AB102)</f>
        <v/>
      </c>
      <c r="BI101" s="320" t="str">
        <f t="shared" si="168"/>
        <v/>
      </c>
      <c r="BJ101" s="317" t="str">
        <f>IF('Marks Entry'!AC102="","",'Marks Entry'!AC102)</f>
        <v/>
      </c>
      <c r="BK101" s="321" t="str">
        <f t="shared" si="169"/>
        <v/>
      </c>
      <c r="BL101" s="307">
        <f t="shared" si="170"/>
        <v>0</v>
      </c>
      <c r="BM101" s="307">
        <f t="shared" si="133"/>
        <v>0</v>
      </c>
      <c r="BN101" s="308" t="str">
        <f t="shared" si="171"/>
        <v/>
      </c>
      <c r="BO101" s="307" t="str">
        <f t="shared" si="172"/>
        <v/>
      </c>
      <c r="BP101" s="307" t="str">
        <f t="shared" si="173"/>
        <v/>
      </c>
      <c r="BQ101" s="307" t="str">
        <f t="shared" si="174"/>
        <v/>
      </c>
      <c r="BR101" s="302" t="str">
        <f>IF('Marks Entry'!AD102="","",'Marks Entry'!AD102)</f>
        <v/>
      </c>
      <c r="BS101" s="302" t="str">
        <f>IF('Marks Entry'!AE102="","",'Marks Entry'!AE102)</f>
        <v/>
      </c>
      <c r="BT101" s="302" t="str">
        <f>IF('Marks Entry'!AF102="","",'Marks Entry'!AF102)</f>
        <v/>
      </c>
      <c r="BU101" s="303" t="str">
        <f t="shared" si="175"/>
        <v/>
      </c>
      <c r="BV101" s="320" t="str">
        <f t="shared" si="176"/>
        <v/>
      </c>
      <c r="BW101" s="302" t="str">
        <f>IF('Marks Entry'!AG102="","",'Marks Entry'!AG102)</f>
        <v/>
      </c>
      <c r="BX101" s="320" t="str">
        <f t="shared" si="177"/>
        <v/>
      </c>
      <c r="BY101" s="317" t="str">
        <f>IF('Marks Entry'!AH102="","",'Marks Entry'!AH102)</f>
        <v/>
      </c>
      <c r="BZ101" s="321" t="str">
        <f t="shared" si="178"/>
        <v/>
      </c>
      <c r="CA101" s="307">
        <f t="shared" si="179"/>
        <v>0</v>
      </c>
      <c r="CB101" s="307">
        <f t="shared" si="134"/>
        <v>0</v>
      </c>
      <c r="CC101" s="308" t="str">
        <f t="shared" si="180"/>
        <v/>
      </c>
      <c r="CD101" s="307" t="str">
        <f t="shared" si="181"/>
        <v/>
      </c>
      <c r="CE101" s="307" t="str">
        <f t="shared" si="182"/>
        <v/>
      </c>
      <c r="CF101" s="307" t="str">
        <f t="shared" si="183"/>
        <v/>
      </c>
      <c r="CG101" s="302" t="str">
        <f>IF('Marks Entry'!AI102="","",'Marks Entry'!AI102)</f>
        <v/>
      </c>
      <c r="CH101" s="302" t="str">
        <f>IF('Marks Entry'!AJ102="","",'Marks Entry'!AJ102)</f>
        <v/>
      </c>
      <c r="CI101" s="302" t="str">
        <f>IF('Marks Entry'!AK102="","",'Marks Entry'!AK102)</f>
        <v/>
      </c>
      <c r="CJ101" s="303" t="str">
        <f t="shared" si="184"/>
        <v/>
      </c>
      <c r="CK101" s="320" t="str">
        <f t="shared" si="185"/>
        <v/>
      </c>
      <c r="CL101" s="302" t="str">
        <f>IF('Marks Entry'!AL102="","",'Marks Entry'!AL102)</f>
        <v/>
      </c>
      <c r="CM101" s="320" t="str">
        <f t="shared" si="186"/>
        <v/>
      </c>
      <c r="CN101" s="317" t="str">
        <f>IF('Marks Entry'!AM102="","",'Marks Entry'!AM102)</f>
        <v/>
      </c>
      <c r="CO101" s="321" t="str">
        <f t="shared" si="187"/>
        <v/>
      </c>
      <c r="CP101" s="307">
        <f t="shared" si="188"/>
        <v>0</v>
      </c>
      <c r="CQ101" s="307">
        <f t="shared" si="135"/>
        <v>0</v>
      </c>
      <c r="CR101" s="308" t="str">
        <f t="shared" si="189"/>
        <v/>
      </c>
      <c r="CS101" s="307" t="str">
        <f t="shared" si="190"/>
        <v/>
      </c>
      <c r="CT101" s="307" t="str">
        <f t="shared" si="191"/>
        <v/>
      </c>
      <c r="CU101" s="307" t="str">
        <f t="shared" si="192"/>
        <v/>
      </c>
      <c r="CV101" s="307">
        <f t="shared" si="136"/>
        <v>0</v>
      </c>
      <c r="CW101" s="322" t="str">
        <f t="shared" si="193"/>
        <v/>
      </c>
      <c r="CX101" s="322" t="str">
        <f t="shared" si="194"/>
        <v/>
      </c>
      <c r="CY101" s="322" t="str">
        <f t="shared" si="195"/>
        <v/>
      </c>
      <c r="CZ101" s="322" t="str">
        <f t="shared" si="196"/>
        <v/>
      </c>
      <c r="DA101" s="322" t="str">
        <f t="shared" si="197"/>
        <v/>
      </c>
      <c r="DB101" s="322" t="str">
        <f t="shared" si="198"/>
        <v/>
      </c>
      <c r="DC101" s="310">
        <f t="shared" si="227"/>
        <v>0</v>
      </c>
      <c r="DD101" s="310">
        <f t="shared" si="228"/>
        <v>0</v>
      </c>
      <c r="DE101" s="310">
        <f t="shared" si="229"/>
        <v>0</v>
      </c>
      <c r="DF101" s="310">
        <f t="shared" si="230"/>
        <v>0</v>
      </c>
      <c r="DG101" s="310">
        <f t="shared" si="231"/>
        <v>0</v>
      </c>
      <c r="DH101" s="323" t="str">
        <f t="shared" si="199"/>
        <v/>
      </c>
      <c r="DI101" s="20" t="str">
        <f>IF('Marks Entry'!AN102="","",'Marks Entry'!AN102)</f>
        <v/>
      </c>
      <c r="DJ101" s="20" t="str">
        <f>IF('Marks Entry'!AO102="","",'Marks Entry'!AO102)</f>
        <v/>
      </c>
      <c r="DK101" s="20" t="str">
        <f>IF('Marks Entry'!AP102="","",'Marks Entry'!AP102)</f>
        <v/>
      </c>
      <c r="DL101" s="20" t="str">
        <f>IF('Marks Entry'!AQ102="","",'Marks Entry'!AQ102)</f>
        <v/>
      </c>
      <c r="DM101" s="302" t="str">
        <f t="shared" si="200"/>
        <v/>
      </c>
      <c r="DN101" s="302" t="str">
        <f t="shared" si="201"/>
        <v/>
      </c>
      <c r="DO101" s="324" t="str">
        <f t="shared" si="202"/>
        <v/>
      </c>
      <c r="DP101" s="302" t="str">
        <f t="shared" si="203"/>
        <v/>
      </c>
      <c r="DQ101" s="325" t="str">
        <f t="shared" si="204"/>
        <v/>
      </c>
      <c r="DR101" s="324" t="str">
        <f t="shared" si="205"/>
        <v/>
      </c>
      <c r="DS101" s="302" t="str">
        <f t="shared" si="206"/>
        <v/>
      </c>
      <c r="DT101" s="325" t="str">
        <f t="shared" si="207"/>
        <v/>
      </c>
      <c r="DU101" s="324" t="str">
        <f t="shared" si="208"/>
        <v/>
      </c>
      <c r="DV101" s="302" t="str">
        <f t="shared" si="209"/>
        <v/>
      </c>
      <c r="DW101" s="325" t="str">
        <f t="shared" si="210"/>
        <v/>
      </c>
      <c r="DX101" s="324" t="str">
        <f t="shared" si="211"/>
        <v/>
      </c>
      <c r="DY101" s="302" t="str">
        <f t="shared" si="212"/>
        <v/>
      </c>
      <c r="DZ101" s="325" t="str">
        <f t="shared" si="213"/>
        <v/>
      </c>
      <c r="EA101" s="324" t="str">
        <f t="shared" si="214"/>
        <v/>
      </c>
      <c r="EB101" s="302" t="str">
        <f t="shared" si="215"/>
        <v/>
      </c>
      <c r="EC101" s="325" t="str">
        <f t="shared" si="216"/>
        <v/>
      </c>
      <c r="ED101" s="324" t="str">
        <f t="shared" si="137"/>
        <v/>
      </c>
      <c r="EE101" s="313" t="str">
        <f t="shared" si="217"/>
        <v xml:space="preserve">      </v>
      </c>
      <c r="EF101" s="313" t="str">
        <f t="shared" si="218"/>
        <v xml:space="preserve">      </v>
      </c>
      <c r="EG101" s="313" t="str">
        <f t="shared" si="219"/>
        <v xml:space="preserve">      </v>
      </c>
      <c r="EH101" s="313" t="str">
        <f t="shared" si="220"/>
        <v xml:space="preserve">      </v>
      </c>
      <c r="EI101" s="313" t="str">
        <f t="shared" si="221"/>
        <v/>
      </c>
      <c r="EJ101" s="326" t="str">
        <f t="shared" si="222"/>
        <v/>
      </c>
      <c r="EK101" s="327" t="str">
        <f t="shared" si="223"/>
        <v/>
      </c>
      <c r="EL101" s="328" t="str">
        <f t="shared" si="224"/>
        <v/>
      </c>
      <c r="EM101" s="329" t="str">
        <f t="shared" si="225"/>
        <v/>
      </c>
      <c r="EN101" s="330" t="str">
        <f t="shared" si="138"/>
        <v/>
      </c>
      <c r="EO101" s="20" t="str">
        <f t="shared" si="226"/>
        <v/>
      </c>
    </row>
    <row r="102" spans="1:146" s="132" customFormat="1" ht="15.65" customHeight="1">
      <c r="A102" s="315">
        <v>97</v>
      </c>
      <c r="B102" s="316">
        <f>IF('Marks Entry'!B103="","",'Marks Entry'!B103)</f>
        <v>997</v>
      </c>
      <c r="C102" s="317" t="str">
        <f>IF('Marks Entry'!C103="","",'Marks Entry'!C103)</f>
        <v/>
      </c>
      <c r="D102" s="318" t="str">
        <f>IF('Marks Entry'!D103="","",'Marks Entry'!D103)</f>
        <v/>
      </c>
      <c r="E102" s="319" t="str">
        <f>IF('Marks Entry'!E103="","",'Marks Entry'!E103)</f>
        <v/>
      </c>
      <c r="F102" s="319" t="str">
        <f>IF('Marks Entry'!F103="","",'Marks Entry'!F103)</f>
        <v/>
      </c>
      <c r="G102" s="319" t="str">
        <f>IF('Marks Entry'!G103="","",'Marks Entry'!G103)</f>
        <v/>
      </c>
      <c r="H102" s="302" t="str">
        <f>IF('Marks Entry'!H103="","",'Marks Entry'!H103)</f>
        <v/>
      </c>
      <c r="I102" s="302" t="str">
        <f>IF('Marks Entry'!I103="","",'Marks Entry'!I103)</f>
        <v/>
      </c>
      <c r="J102" s="302" t="str">
        <f>IF('Marks Entry'!J103="","",'Marks Entry'!J103)</f>
        <v/>
      </c>
      <c r="K102" s="302" t="str">
        <f>IF('Marks Entry'!K103="","",'Marks Entry'!K103)</f>
        <v/>
      </c>
      <c r="L102" s="302" t="str">
        <f>IF('Marks Entry'!L103="","",'Marks Entry'!L103)</f>
        <v/>
      </c>
      <c r="M102" s="303" t="str">
        <f t="shared" si="139"/>
        <v/>
      </c>
      <c r="N102" s="320" t="str">
        <f t="shared" si="140"/>
        <v/>
      </c>
      <c r="O102" s="302" t="str">
        <f>IF('Marks Entry'!M103="","",'Marks Entry'!M103)</f>
        <v/>
      </c>
      <c r="P102" s="320" t="str">
        <f t="shared" si="141"/>
        <v/>
      </c>
      <c r="Q102" s="317" t="str">
        <f>IF('Marks Entry'!N103="","",'Marks Entry'!N103)</f>
        <v/>
      </c>
      <c r="R102" s="321" t="str">
        <f t="shared" si="142"/>
        <v/>
      </c>
      <c r="S102" s="307">
        <f t="shared" si="143"/>
        <v>0</v>
      </c>
      <c r="T102" s="307">
        <f t="shared" si="130"/>
        <v>0</v>
      </c>
      <c r="U102" s="308" t="str">
        <f t="shared" si="144"/>
        <v/>
      </c>
      <c r="V102" s="307" t="str">
        <f t="shared" si="145"/>
        <v/>
      </c>
      <c r="W102" s="307" t="str">
        <f t="shared" si="146"/>
        <v/>
      </c>
      <c r="X102" s="307" t="str">
        <f t="shared" si="147"/>
        <v/>
      </c>
      <c r="Y102" s="302" t="str">
        <f>IF('Marks Entry'!O103="","",'Marks Entry'!O103)</f>
        <v/>
      </c>
      <c r="Z102" s="302" t="str">
        <f>IF('Marks Entry'!P103="","",'Marks Entry'!P103)</f>
        <v/>
      </c>
      <c r="AA102" s="302" t="str">
        <f>IF('Marks Entry'!Q103="","",'Marks Entry'!Q103)</f>
        <v/>
      </c>
      <c r="AB102" s="303" t="str">
        <f t="shared" si="148"/>
        <v/>
      </c>
      <c r="AC102" s="320" t="str">
        <f t="shared" si="149"/>
        <v/>
      </c>
      <c r="AD102" s="302" t="str">
        <f>IF('Marks Entry'!R103="","",'Marks Entry'!R103)</f>
        <v/>
      </c>
      <c r="AE102" s="320" t="str">
        <f t="shared" si="150"/>
        <v/>
      </c>
      <c r="AF102" s="317" t="str">
        <f>IF('Marks Entry'!S103="","",'Marks Entry'!S103)</f>
        <v/>
      </c>
      <c r="AG102" s="321" t="str">
        <f t="shared" si="151"/>
        <v/>
      </c>
      <c r="AH102" s="307">
        <f t="shared" si="152"/>
        <v>0</v>
      </c>
      <c r="AI102" s="307">
        <f t="shared" si="131"/>
        <v>0</v>
      </c>
      <c r="AJ102" s="308" t="str">
        <f t="shared" si="153"/>
        <v/>
      </c>
      <c r="AK102" s="307" t="str">
        <f t="shared" si="154"/>
        <v/>
      </c>
      <c r="AL102" s="307" t="str">
        <f t="shared" si="155"/>
        <v/>
      </c>
      <c r="AM102" s="307" t="str">
        <f t="shared" si="156"/>
        <v/>
      </c>
      <c r="AN102" s="302" t="str">
        <f>IF('Marks Entry'!T103="","",'Marks Entry'!T103)</f>
        <v/>
      </c>
      <c r="AO102" s="302" t="str">
        <f>IF('Marks Entry'!U103="","",'Marks Entry'!U103)</f>
        <v/>
      </c>
      <c r="AP102" s="302" t="str">
        <f>IF('Marks Entry'!V103="","",'Marks Entry'!V103)</f>
        <v/>
      </c>
      <c r="AQ102" s="303" t="str">
        <f t="shared" si="157"/>
        <v/>
      </c>
      <c r="AR102" s="320" t="str">
        <f t="shared" si="158"/>
        <v/>
      </c>
      <c r="AS102" s="302" t="str">
        <f>IF('Marks Entry'!W103="","",'Marks Entry'!W103)</f>
        <v/>
      </c>
      <c r="AT102" s="320" t="str">
        <f t="shared" si="159"/>
        <v/>
      </c>
      <c r="AU102" s="317" t="str">
        <f>IF('Marks Entry'!X103="","",'Marks Entry'!X103)</f>
        <v/>
      </c>
      <c r="AV102" s="321" t="str">
        <f t="shared" si="160"/>
        <v/>
      </c>
      <c r="AW102" s="307">
        <f t="shared" si="161"/>
        <v>0</v>
      </c>
      <c r="AX102" s="307">
        <f t="shared" si="132"/>
        <v>0</v>
      </c>
      <c r="AY102" s="308" t="str">
        <f t="shared" si="162"/>
        <v/>
      </c>
      <c r="AZ102" s="307" t="str">
        <f t="shared" si="163"/>
        <v/>
      </c>
      <c r="BA102" s="307" t="str">
        <f t="shared" si="164"/>
        <v/>
      </c>
      <c r="BB102" s="307" t="str">
        <f t="shared" si="165"/>
        <v/>
      </c>
      <c r="BC102" s="302" t="str">
        <f>IF('Marks Entry'!Y103="","",'Marks Entry'!Y103)</f>
        <v/>
      </c>
      <c r="BD102" s="302" t="str">
        <f>IF('Marks Entry'!Z103="","",'Marks Entry'!Z103)</f>
        <v/>
      </c>
      <c r="BE102" s="302" t="str">
        <f>IF('Marks Entry'!AA103="","",'Marks Entry'!AA103)</f>
        <v/>
      </c>
      <c r="BF102" s="303" t="str">
        <f t="shared" si="166"/>
        <v/>
      </c>
      <c r="BG102" s="320" t="str">
        <f t="shared" si="167"/>
        <v/>
      </c>
      <c r="BH102" s="302" t="str">
        <f>IF('Marks Entry'!AB103="","",'Marks Entry'!AB103)</f>
        <v/>
      </c>
      <c r="BI102" s="320" t="str">
        <f t="shared" si="168"/>
        <v/>
      </c>
      <c r="BJ102" s="317" t="str">
        <f>IF('Marks Entry'!AC103="","",'Marks Entry'!AC103)</f>
        <v/>
      </c>
      <c r="BK102" s="321" t="str">
        <f t="shared" si="169"/>
        <v/>
      </c>
      <c r="BL102" s="307">
        <f t="shared" si="170"/>
        <v>0</v>
      </c>
      <c r="BM102" s="307">
        <f t="shared" si="133"/>
        <v>0</v>
      </c>
      <c r="BN102" s="308" t="str">
        <f t="shared" si="171"/>
        <v/>
      </c>
      <c r="BO102" s="307" t="str">
        <f t="shared" si="172"/>
        <v/>
      </c>
      <c r="BP102" s="307" t="str">
        <f t="shared" si="173"/>
        <v/>
      </c>
      <c r="BQ102" s="307" t="str">
        <f t="shared" si="174"/>
        <v/>
      </c>
      <c r="BR102" s="302" t="str">
        <f>IF('Marks Entry'!AD103="","",'Marks Entry'!AD103)</f>
        <v/>
      </c>
      <c r="BS102" s="302" t="str">
        <f>IF('Marks Entry'!AE103="","",'Marks Entry'!AE103)</f>
        <v/>
      </c>
      <c r="BT102" s="302" t="str">
        <f>IF('Marks Entry'!AF103="","",'Marks Entry'!AF103)</f>
        <v/>
      </c>
      <c r="BU102" s="303" t="str">
        <f t="shared" si="175"/>
        <v/>
      </c>
      <c r="BV102" s="320" t="str">
        <f t="shared" si="176"/>
        <v/>
      </c>
      <c r="BW102" s="302" t="str">
        <f>IF('Marks Entry'!AG103="","",'Marks Entry'!AG103)</f>
        <v/>
      </c>
      <c r="BX102" s="320" t="str">
        <f t="shared" si="177"/>
        <v/>
      </c>
      <c r="BY102" s="317" t="str">
        <f>IF('Marks Entry'!AH103="","",'Marks Entry'!AH103)</f>
        <v/>
      </c>
      <c r="BZ102" s="321" t="str">
        <f t="shared" si="178"/>
        <v/>
      </c>
      <c r="CA102" s="307">
        <f t="shared" si="179"/>
        <v>0</v>
      </c>
      <c r="CB102" s="307">
        <f t="shared" si="134"/>
        <v>0</v>
      </c>
      <c r="CC102" s="308" t="str">
        <f t="shared" si="180"/>
        <v/>
      </c>
      <c r="CD102" s="307" t="str">
        <f t="shared" si="181"/>
        <v/>
      </c>
      <c r="CE102" s="307" t="str">
        <f t="shared" si="182"/>
        <v/>
      </c>
      <c r="CF102" s="307" t="str">
        <f t="shared" si="183"/>
        <v/>
      </c>
      <c r="CG102" s="302" t="str">
        <f>IF('Marks Entry'!AI103="","",'Marks Entry'!AI103)</f>
        <v/>
      </c>
      <c r="CH102" s="302" t="str">
        <f>IF('Marks Entry'!AJ103="","",'Marks Entry'!AJ103)</f>
        <v/>
      </c>
      <c r="CI102" s="302" t="str">
        <f>IF('Marks Entry'!AK103="","",'Marks Entry'!AK103)</f>
        <v/>
      </c>
      <c r="CJ102" s="303" t="str">
        <f t="shared" si="184"/>
        <v/>
      </c>
      <c r="CK102" s="320" t="str">
        <f t="shared" si="185"/>
        <v/>
      </c>
      <c r="CL102" s="302" t="str">
        <f>IF('Marks Entry'!AL103="","",'Marks Entry'!AL103)</f>
        <v/>
      </c>
      <c r="CM102" s="320" t="str">
        <f t="shared" si="186"/>
        <v/>
      </c>
      <c r="CN102" s="317" t="str">
        <f>IF('Marks Entry'!AM103="","",'Marks Entry'!AM103)</f>
        <v/>
      </c>
      <c r="CO102" s="321" t="str">
        <f t="shared" si="187"/>
        <v/>
      </c>
      <c r="CP102" s="307">
        <f t="shared" si="188"/>
        <v>0</v>
      </c>
      <c r="CQ102" s="307">
        <f t="shared" si="135"/>
        <v>0</v>
      </c>
      <c r="CR102" s="308" t="str">
        <f t="shared" si="189"/>
        <v/>
      </c>
      <c r="CS102" s="307" t="str">
        <f t="shared" si="190"/>
        <v/>
      </c>
      <c r="CT102" s="307" t="str">
        <f t="shared" si="191"/>
        <v/>
      </c>
      <c r="CU102" s="307" t="str">
        <f t="shared" si="192"/>
        <v/>
      </c>
      <c r="CV102" s="307">
        <f t="shared" si="136"/>
        <v>0</v>
      </c>
      <c r="CW102" s="322" t="str">
        <f t="shared" si="193"/>
        <v/>
      </c>
      <c r="CX102" s="322" t="str">
        <f t="shared" si="194"/>
        <v/>
      </c>
      <c r="CY102" s="322" t="str">
        <f t="shared" si="195"/>
        <v/>
      </c>
      <c r="CZ102" s="322" t="str">
        <f t="shared" si="196"/>
        <v/>
      </c>
      <c r="DA102" s="322" t="str">
        <f t="shared" si="197"/>
        <v/>
      </c>
      <c r="DB102" s="322" t="str">
        <f t="shared" si="198"/>
        <v/>
      </c>
      <c r="DC102" s="310">
        <f t="shared" si="227"/>
        <v>0</v>
      </c>
      <c r="DD102" s="310">
        <f t="shared" si="228"/>
        <v>0</v>
      </c>
      <c r="DE102" s="310">
        <f t="shared" si="229"/>
        <v>0</v>
      </c>
      <c r="DF102" s="310">
        <f t="shared" si="230"/>
        <v>0</v>
      </c>
      <c r="DG102" s="310">
        <f t="shared" si="231"/>
        <v>0</v>
      </c>
      <c r="DH102" s="323" t="str">
        <f t="shared" si="199"/>
        <v/>
      </c>
      <c r="DI102" s="20" t="str">
        <f>IF('Marks Entry'!AN103="","",'Marks Entry'!AN103)</f>
        <v/>
      </c>
      <c r="DJ102" s="20" t="str">
        <f>IF('Marks Entry'!AO103="","",'Marks Entry'!AO103)</f>
        <v/>
      </c>
      <c r="DK102" s="20" t="str">
        <f>IF('Marks Entry'!AP103="","",'Marks Entry'!AP103)</f>
        <v/>
      </c>
      <c r="DL102" s="20" t="str">
        <f>IF('Marks Entry'!AQ103="","",'Marks Entry'!AQ103)</f>
        <v/>
      </c>
      <c r="DM102" s="302" t="str">
        <f t="shared" si="200"/>
        <v/>
      </c>
      <c r="DN102" s="302" t="str">
        <f t="shared" si="201"/>
        <v/>
      </c>
      <c r="DO102" s="324" t="str">
        <f t="shared" si="202"/>
        <v/>
      </c>
      <c r="DP102" s="302" t="str">
        <f t="shared" si="203"/>
        <v/>
      </c>
      <c r="DQ102" s="325" t="str">
        <f t="shared" si="204"/>
        <v/>
      </c>
      <c r="DR102" s="324" t="str">
        <f t="shared" si="205"/>
        <v/>
      </c>
      <c r="DS102" s="302" t="str">
        <f t="shared" si="206"/>
        <v/>
      </c>
      <c r="DT102" s="325" t="str">
        <f t="shared" si="207"/>
        <v/>
      </c>
      <c r="DU102" s="324" t="str">
        <f t="shared" si="208"/>
        <v/>
      </c>
      <c r="DV102" s="302" t="str">
        <f t="shared" si="209"/>
        <v/>
      </c>
      <c r="DW102" s="325" t="str">
        <f t="shared" si="210"/>
        <v/>
      </c>
      <c r="DX102" s="324" t="str">
        <f t="shared" si="211"/>
        <v/>
      </c>
      <c r="DY102" s="302" t="str">
        <f t="shared" si="212"/>
        <v/>
      </c>
      <c r="DZ102" s="325" t="str">
        <f t="shared" si="213"/>
        <v/>
      </c>
      <c r="EA102" s="324" t="str">
        <f t="shared" si="214"/>
        <v/>
      </c>
      <c r="EB102" s="302" t="str">
        <f t="shared" si="215"/>
        <v/>
      </c>
      <c r="EC102" s="325" t="str">
        <f t="shared" si="216"/>
        <v/>
      </c>
      <c r="ED102" s="324" t="str">
        <f t="shared" si="137"/>
        <v/>
      </c>
      <c r="EE102" s="313" t="str">
        <f t="shared" si="217"/>
        <v xml:space="preserve">      </v>
      </c>
      <c r="EF102" s="313" t="str">
        <f t="shared" si="218"/>
        <v xml:space="preserve">      </v>
      </c>
      <c r="EG102" s="313" t="str">
        <f t="shared" si="219"/>
        <v xml:space="preserve">      </v>
      </c>
      <c r="EH102" s="313" t="str">
        <f t="shared" si="220"/>
        <v xml:space="preserve">      </v>
      </c>
      <c r="EI102" s="313" t="str">
        <f t="shared" si="221"/>
        <v/>
      </c>
      <c r="EJ102" s="326" t="str">
        <f t="shared" si="222"/>
        <v/>
      </c>
      <c r="EK102" s="327" t="str">
        <f t="shared" si="223"/>
        <v/>
      </c>
      <c r="EL102" s="328" t="str">
        <f t="shared" si="224"/>
        <v/>
      </c>
      <c r="EM102" s="329" t="str">
        <f t="shared" si="225"/>
        <v/>
      </c>
      <c r="EN102" s="330" t="str">
        <f t="shared" ref="EN102:EN105" si="232">IF(EM102="","",SUMPRODUCT((EM102&lt;EM$6:EM$105)/COUNTIF(EM$6:EM$105,EM$6:EM$105)))</f>
        <v/>
      </c>
      <c r="EO102" s="20" t="str">
        <f t="shared" si="226"/>
        <v/>
      </c>
    </row>
    <row r="103" spans="1:146" s="132" customFormat="1" ht="15.65" customHeight="1">
      <c r="A103" s="315">
        <v>98</v>
      </c>
      <c r="B103" s="316">
        <f>IF('Marks Entry'!B104="","",'Marks Entry'!B104)</f>
        <v>998</v>
      </c>
      <c r="C103" s="317" t="str">
        <f>IF('Marks Entry'!C104="","",'Marks Entry'!C104)</f>
        <v/>
      </c>
      <c r="D103" s="318" t="str">
        <f>IF('Marks Entry'!D104="","",'Marks Entry'!D104)</f>
        <v/>
      </c>
      <c r="E103" s="319" t="str">
        <f>IF('Marks Entry'!E104="","",'Marks Entry'!E104)</f>
        <v/>
      </c>
      <c r="F103" s="319" t="str">
        <f>IF('Marks Entry'!F104="","",'Marks Entry'!F104)</f>
        <v/>
      </c>
      <c r="G103" s="319" t="str">
        <f>IF('Marks Entry'!G104="","",'Marks Entry'!G104)</f>
        <v/>
      </c>
      <c r="H103" s="302" t="str">
        <f>IF('Marks Entry'!H104="","",'Marks Entry'!H104)</f>
        <v/>
      </c>
      <c r="I103" s="302" t="str">
        <f>IF('Marks Entry'!I104="","",'Marks Entry'!I104)</f>
        <v/>
      </c>
      <c r="J103" s="302" t="str">
        <f>IF('Marks Entry'!J104="","",'Marks Entry'!J104)</f>
        <v/>
      </c>
      <c r="K103" s="302" t="str">
        <f>IF('Marks Entry'!K104="","",'Marks Entry'!K104)</f>
        <v/>
      </c>
      <c r="L103" s="302" t="str">
        <f>IF('Marks Entry'!L104="","",'Marks Entry'!L104)</f>
        <v/>
      </c>
      <c r="M103" s="303" t="str">
        <f t="shared" si="139"/>
        <v/>
      </c>
      <c r="N103" s="320" t="str">
        <f t="shared" si="140"/>
        <v/>
      </c>
      <c r="O103" s="302" t="str">
        <f>IF('Marks Entry'!M104="","",'Marks Entry'!M104)</f>
        <v/>
      </c>
      <c r="P103" s="320" t="str">
        <f t="shared" si="141"/>
        <v/>
      </c>
      <c r="Q103" s="317" t="str">
        <f>IF('Marks Entry'!N104="","",'Marks Entry'!N104)</f>
        <v/>
      </c>
      <c r="R103" s="321" t="str">
        <f t="shared" si="142"/>
        <v/>
      </c>
      <c r="S103" s="307">
        <f t="shared" si="143"/>
        <v>0</v>
      </c>
      <c r="T103" s="307">
        <f t="shared" si="130"/>
        <v>0</v>
      </c>
      <c r="U103" s="308" t="str">
        <f t="shared" si="144"/>
        <v/>
      </c>
      <c r="V103" s="307" t="str">
        <f t="shared" si="145"/>
        <v/>
      </c>
      <c r="W103" s="307" t="str">
        <f t="shared" si="146"/>
        <v/>
      </c>
      <c r="X103" s="307" t="str">
        <f t="shared" si="147"/>
        <v/>
      </c>
      <c r="Y103" s="302" t="str">
        <f>IF('Marks Entry'!O104="","",'Marks Entry'!O104)</f>
        <v/>
      </c>
      <c r="Z103" s="302" t="str">
        <f>IF('Marks Entry'!P104="","",'Marks Entry'!P104)</f>
        <v/>
      </c>
      <c r="AA103" s="302" t="str">
        <f>IF('Marks Entry'!Q104="","",'Marks Entry'!Q104)</f>
        <v/>
      </c>
      <c r="AB103" s="303" t="str">
        <f t="shared" si="148"/>
        <v/>
      </c>
      <c r="AC103" s="320" t="str">
        <f t="shared" si="149"/>
        <v/>
      </c>
      <c r="AD103" s="302" t="str">
        <f>IF('Marks Entry'!R104="","",'Marks Entry'!R104)</f>
        <v/>
      </c>
      <c r="AE103" s="320" t="str">
        <f t="shared" si="150"/>
        <v/>
      </c>
      <c r="AF103" s="317" t="str">
        <f>IF('Marks Entry'!S104="","",'Marks Entry'!S104)</f>
        <v/>
      </c>
      <c r="AG103" s="321" t="str">
        <f t="shared" si="151"/>
        <v/>
      </c>
      <c r="AH103" s="307">
        <f t="shared" si="152"/>
        <v>0</v>
      </c>
      <c r="AI103" s="307">
        <f t="shared" si="131"/>
        <v>0</v>
      </c>
      <c r="AJ103" s="308" t="str">
        <f t="shared" si="153"/>
        <v/>
      </c>
      <c r="AK103" s="307" t="str">
        <f t="shared" si="154"/>
        <v/>
      </c>
      <c r="AL103" s="307" t="str">
        <f t="shared" si="155"/>
        <v/>
      </c>
      <c r="AM103" s="307" t="str">
        <f t="shared" si="156"/>
        <v/>
      </c>
      <c r="AN103" s="302" t="str">
        <f>IF('Marks Entry'!T104="","",'Marks Entry'!T104)</f>
        <v/>
      </c>
      <c r="AO103" s="302" t="str">
        <f>IF('Marks Entry'!U104="","",'Marks Entry'!U104)</f>
        <v/>
      </c>
      <c r="AP103" s="302" t="str">
        <f>IF('Marks Entry'!V104="","",'Marks Entry'!V104)</f>
        <v/>
      </c>
      <c r="AQ103" s="303" t="str">
        <f t="shared" si="157"/>
        <v/>
      </c>
      <c r="AR103" s="320" t="str">
        <f t="shared" si="158"/>
        <v/>
      </c>
      <c r="AS103" s="302" t="str">
        <f>IF('Marks Entry'!W104="","",'Marks Entry'!W104)</f>
        <v/>
      </c>
      <c r="AT103" s="320" t="str">
        <f t="shared" si="159"/>
        <v/>
      </c>
      <c r="AU103" s="317" t="str">
        <f>IF('Marks Entry'!X104="","",'Marks Entry'!X104)</f>
        <v/>
      </c>
      <c r="AV103" s="321" t="str">
        <f t="shared" si="160"/>
        <v/>
      </c>
      <c r="AW103" s="307">
        <f t="shared" si="161"/>
        <v>0</v>
      </c>
      <c r="AX103" s="307">
        <f t="shared" si="132"/>
        <v>0</v>
      </c>
      <c r="AY103" s="308" t="str">
        <f t="shared" si="162"/>
        <v/>
      </c>
      <c r="AZ103" s="307" t="str">
        <f t="shared" si="163"/>
        <v/>
      </c>
      <c r="BA103" s="307" t="str">
        <f t="shared" si="164"/>
        <v/>
      </c>
      <c r="BB103" s="307" t="str">
        <f t="shared" si="165"/>
        <v/>
      </c>
      <c r="BC103" s="302" t="str">
        <f>IF('Marks Entry'!Y104="","",'Marks Entry'!Y104)</f>
        <v/>
      </c>
      <c r="BD103" s="302" t="str">
        <f>IF('Marks Entry'!Z104="","",'Marks Entry'!Z104)</f>
        <v/>
      </c>
      <c r="BE103" s="302" t="str">
        <f>IF('Marks Entry'!AA104="","",'Marks Entry'!AA104)</f>
        <v/>
      </c>
      <c r="BF103" s="303" t="str">
        <f t="shared" si="166"/>
        <v/>
      </c>
      <c r="BG103" s="320" t="str">
        <f t="shared" si="167"/>
        <v/>
      </c>
      <c r="BH103" s="302" t="str">
        <f>IF('Marks Entry'!AB104="","",'Marks Entry'!AB104)</f>
        <v/>
      </c>
      <c r="BI103" s="320" t="str">
        <f t="shared" si="168"/>
        <v/>
      </c>
      <c r="BJ103" s="317" t="str">
        <f>IF('Marks Entry'!AC104="","",'Marks Entry'!AC104)</f>
        <v/>
      </c>
      <c r="BK103" s="321" t="str">
        <f t="shared" si="169"/>
        <v/>
      </c>
      <c r="BL103" s="307">
        <f t="shared" si="170"/>
        <v>0</v>
      </c>
      <c r="BM103" s="307">
        <f t="shared" si="133"/>
        <v>0</v>
      </c>
      <c r="BN103" s="308" t="str">
        <f t="shared" si="171"/>
        <v/>
      </c>
      <c r="BO103" s="307" t="str">
        <f t="shared" si="172"/>
        <v/>
      </c>
      <c r="BP103" s="307" t="str">
        <f t="shared" si="173"/>
        <v/>
      </c>
      <c r="BQ103" s="307" t="str">
        <f t="shared" si="174"/>
        <v/>
      </c>
      <c r="BR103" s="302" t="str">
        <f>IF('Marks Entry'!AD104="","",'Marks Entry'!AD104)</f>
        <v/>
      </c>
      <c r="BS103" s="302" t="str">
        <f>IF('Marks Entry'!AE104="","",'Marks Entry'!AE104)</f>
        <v/>
      </c>
      <c r="BT103" s="302" t="str">
        <f>IF('Marks Entry'!AF104="","",'Marks Entry'!AF104)</f>
        <v/>
      </c>
      <c r="BU103" s="303" t="str">
        <f t="shared" si="175"/>
        <v/>
      </c>
      <c r="BV103" s="320" t="str">
        <f t="shared" si="176"/>
        <v/>
      </c>
      <c r="BW103" s="302" t="str">
        <f>IF('Marks Entry'!AG104="","",'Marks Entry'!AG104)</f>
        <v/>
      </c>
      <c r="BX103" s="320" t="str">
        <f t="shared" si="177"/>
        <v/>
      </c>
      <c r="BY103" s="317" t="str">
        <f>IF('Marks Entry'!AH104="","",'Marks Entry'!AH104)</f>
        <v/>
      </c>
      <c r="BZ103" s="321" t="str">
        <f t="shared" si="178"/>
        <v/>
      </c>
      <c r="CA103" s="307">
        <f t="shared" si="179"/>
        <v>0</v>
      </c>
      <c r="CB103" s="307">
        <f t="shared" si="134"/>
        <v>0</v>
      </c>
      <c r="CC103" s="308" t="str">
        <f t="shared" si="180"/>
        <v/>
      </c>
      <c r="CD103" s="307" t="str">
        <f t="shared" si="181"/>
        <v/>
      </c>
      <c r="CE103" s="307" t="str">
        <f t="shared" si="182"/>
        <v/>
      </c>
      <c r="CF103" s="307" t="str">
        <f t="shared" si="183"/>
        <v/>
      </c>
      <c r="CG103" s="302" t="str">
        <f>IF('Marks Entry'!AI104="","",'Marks Entry'!AI104)</f>
        <v/>
      </c>
      <c r="CH103" s="302" t="str">
        <f>IF('Marks Entry'!AJ104="","",'Marks Entry'!AJ104)</f>
        <v/>
      </c>
      <c r="CI103" s="302" t="str">
        <f>IF('Marks Entry'!AK104="","",'Marks Entry'!AK104)</f>
        <v/>
      </c>
      <c r="CJ103" s="303" t="str">
        <f t="shared" si="184"/>
        <v/>
      </c>
      <c r="CK103" s="320" t="str">
        <f t="shared" si="185"/>
        <v/>
      </c>
      <c r="CL103" s="302" t="str">
        <f>IF('Marks Entry'!AL104="","",'Marks Entry'!AL104)</f>
        <v/>
      </c>
      <c r="CM103" s="320" t="str">
        <f t="shared" si="186"/>
        <v/>
      </c>
      <c r="CN103" s="317" t="str">
        <f>IF('Marks Entry'!AM104="","",'Marks Entry'!AM104)</f>
        <v/>
      </c>
      <c r="CO103" s="321" t="str">
        <f t="shared" si="187"/>
        <v/>
      </c>
      <c r="CP103" s="307">
        <f t="shared" si="188"/>
        <v>0</v>
      </c>
      <c r="CQ103" s="307">
        <f t="shared" si="135"/>
        <v>0</v>
      </c>
      <c r="CR103" s="308" t="str">
        <f t="shared" si="189"/>
        <v/>
      </c>
      <c r="CS103" s="307" t="str">
        <f t="shared" si="190"/>
        <v/>
      </c>
      <c r="CT103" s="307" t="str">
        <f t="shared" si="191"/>
        <v/>
      </c>
      <c r="CU103" s="307" t="str">
        <f t="shared" si="192"/>
        <v/>
      </c>
      <c r="CV103" s="307">
        <f t="shared" si="136"/>
        <v>0</v>
      </c>
      <c r="CW103" s="322" t="str">
        <f t="shared" si="193"/>
        <v/>
      </c>
      <c r="CX103" s="322" t="str">
        <f t="shared" si="194"/>
        <v/>
      </c>
      <c r="CY103" s="322" t="str">
        <f t="shared" si="195"/>
        <v/>
      </c>
      <c r="CZ103" s="322" t="str">
        <f t="shared" si="196"/>
        <v/>
      </c>
      <c r="DA103" s="322" t="str">
        <f t="shared" si="197"/>
        <v/>
      </c>
      <c r="DB103" s="322" t="str">
        <f t="shared" si="198"/>
        <v/>
      </c>
      <c r="DC103" s="310">
        <f t="shared" si="227"/>
        <v>0</v>
      </c>
      <c r="DD103" s="310">
        <f t="shared" si="228"/>
        <v>0</v>
      </c>
      <c r="DE103" s="310">
        <f t="shared" si="229"/>
        <v>0</v>
      </c>
      <c r="DF103" s="310">
        <f t="shared" si="230"/>
        <v>0</v>
      </c>
      <c r="DG103" s="310">
        <f t="shared" si="231"/>
        <v>0</v>
      </c>
      <c r="DH103" s="323" t="str">
        <f t="shared" si="199"/>
        <v/>
      </c>
      <c r="DI103" s="20" t="str">
        <f>IF('Marks Entry'!AN104="","",'Marks Entry'!AN104)</f>
        <v/>
      </c>
      <c r="DJ103" s="20" t="str">
        <f>IF('Marks Entry'!AO104="","",'Marks Entry'!AO104)</f>
        <v/>
      </c>
      <c r="DK103" s="20" t="str">
        <f>IF('Marks Entry'!AP104="","",'Marks Entry'!AP104)</f>
        <v/>
      </c>
      <c r="DL103" s="20" t="str">
        <f>IF('Marks Entry'!AQ104="","",'Marks Entry'!AQ104)</f>
        <v/>
      </c>
      <c r="DM103" s="302" t="str">
        <f t="shared" si="200"/>
        <v/>
      </c>
      <c r="DN103" s="302" t="str">
        <f t="shared" si="201"/>
        <v/>
      </c>
      <c r="DO103" s="324" t="str">
        <f t="shared" si="202"/>
        <v/>
      </c>
      <c r="DP103" s="302" t="str">
        <f t="shared" si="203"/>
        <v/>
      </c>
      <c r="DQ103" s="325" t="str">
        <f t="shared" si="204"/>
        <v/>
      </c>
      <c r="DR103" s="324" t="str">
        <f t="shared" si="205"/>
        <v/>
      </c>
      <c r="DS103" s="302" t="str">
        <f t="shared" si="206"/>
        <v/>
      </c>
      <c r="DT103" s="325" t="str">
        <f t="shared" si="207"/>
        <v/>
      </c>
      <c r="DU103" s="324" t="str">
        <f t="shared" si="208"/>
        <v/>
      </c>
      <c r="DV103" s="302" t="str">
        <f t="shared" si="209"/>
        <v/>
      </c>
      <c r="DW103" s="325" t="str">
        <f t="shared" si="210"/>
        <v/>
      </c>
      <c r="DX103" s="324" t="str">
        <f t="shared" si="211"/>
        <v/>
      </c>
      <c r="DY103" s="302" t="str">
        <f t="shared" si="212"/>
        <v/>
      </c>
      <c r="DZ103" s="325" t="str">
        <f t="shared" si="213"/>
        <v/>
      </c>
      <c r="EA103" s="324" t="str">
        <f t="shared" si="214"/>
        <v/>
      </c>
      <c r="EB103" s="302" t="str">
        <f t="shared" si="215"/>
        <v/>
      </c>
      <c r="EC103" s="325" t="str">
        <f t="shared" si="216"/>
        <v/>
      </c>
      <c r="ED103" s="324" t="str">
        <f t="shared" si="137"/>
        <v/>
      </c>
      <c r="EE103" s="313" t="str">
        <f t="shared" si="217"/>
        <v xml:space="preserve">      </v>
      </c>
      <c r="EF103" s="313" t="str">
        <f t="shared" si="218"/>
        <v xml:space="preserve">      </v>
      </c>
      <c r="EG103" s="313" t="str">
        <f t="shared" si="219"/>
        <v xml:space="preserve">      </v>
      </c>
      <c r="EH103" s="313" t="str">
        <f t="shared" si="220"/>
        <v xml:space="preserve">      </v>
      </c>
      <c r="EI103" s="313" t="str">
        <f t="shared" si="221"/>
        <v/>
      </c>
      <c r="EJ103" s="326" t="str">
        <f t="shared" si="222"/>
        <v/>
      </c>
      <c r="EK103" s="327" t="str">
        <f t="shared" si="223"/>
        <v/>
      </c>
      <c r="EL103" s="328" t="str">
        <f t="shared" si="224"/>
        <v/>
      </c>
      <c r="EM103" s="329" t="str">
        <f t="shared" si="225"/>
        <v/>
      </c>
      <c r="EN103" s="330" t="str">
        <f t="shared" si="232"/>
        <v/>
      </c>
      <c r="EO103" s="20" t="str">
        <f t="shared" si="226"/>
        <v/>
      </c>
    </row>
    <row r="104" spans="1:146" s="132" customFormat="1" ht="15.65" customHeight="1">
      <c r="A104" s="315">
        <v>99</v>
      </c>
      <c r="B104" s="316">
        <f>IF('Marks Entry'!B105="","",'Marks Entry'!B105)</f>
        <v>999</v>
      </c>
      <c r="C104" s="317" t="str">
        <f>IF('Marks Entry'!C105="","",'Marks Entry'!C105)</f>
        <v/>
      </c>
      <c r="D104" s="318" t="str">
        <f>IF('Marks Entry'!D105="","",'Marks Entry'!D105)</f>
        <v/>
      </c>
      <c r="E104" s="319" t="str">
        <f>IF('Marks Entry'!E105="","",'Marks Entry'!E105)</f>
        <v/>
      </c>
      <c r="F104" s="319" t="str">
        <f>IF('Marks Entry'!F105="","",'Marks Entry'!F105)</f>
        <v/>
      </c>
      <c r="G104" s="319" t="str">
        <f>IF('Marks Entry'!G105="","",'Marks Entry'!G105)</f>
        <v/>
      </c>
      <c r="H104" s="302" t="str">
        <f>IF('Marks Entry'!H105="","",'Marks Entry'!H105)</f>
        <v/>
      </c>
      <c r="I104" s="302" t="str">
        <f>IF('Marks Entry'!I105="","",'Marks Entry'!I105)</f>
        <v/>
      </c>
      <c r="J104" s="302" t="str">
        <f>IF('Marks Entry'!J105="","",'Marks Entry'!J105)</f>
        <v/>
      </c>
      <c r="K104" s="302" t="str">
        <f>IF('Marks Entry'!K105="","",'Marks Entry'!K105)</f>
        <v/>
      </c>
      <c r="L104" s="302" t="str">
        <f>IF('Marks Entry'!L105="","",'Marks Entry'!L105)</f>
        <v/>
      </c>
      <c r="M104" s="303" t="str">
        <f t="shared" si="139"/>
        <v/>
      </c>
      <c r="N104" s="320" t="str">
        <f t="shared" si="140"/>
        <v/>
      </c>
      <c r="O104" s="302" t="str">
        <f>IF('Marks Entry'!M105="","",'Marks Entry'!M105)</f>
        <v/>
      </c>
      <c r="P104" s="320" t="str">
        <f t="shared" si="141"/>
        <v/>
      </c>
      <c r="Q104" s="317" t="str">
        <f>IF('Marks Entry'!N105="","",'Marks Entry'!N105)</f>
        <v/>
      </c>
      <c r="R104" s="321" t="str">
        <f t="shared" si="142"/>
        <v/>
      </c>
      <c r="S104" s="307">
        <f t="shared" si="143"/>
        <v>0</v>
      </c>
      <c r="T104" s="307">
        <f t="shared" si="130"/>
        <v>0</v>
      </c>
      <c r="U104" s="308" t="str">
        <f t="shared" si="144"/>
        <v/>
      </c>
      <c r="V104" s="307" t="str">
        <f t="shared" si="145"/>
        <v/>
      </c>
      <c r="W104" s="307" t="str">
        <f t="shared" si="146"/>
        <v/>
      </c>
      <c r="X104" s="307" t="str">
        <f t="shared" si="147"/>
        <v/>
      </c>
      <c r="Y104" s="302" t="str">
        <f>IF('Marks Entry'!O105="","",'Marks Entry'!O105)</f>
        <v/>
      </c>
      <c r="Z104" s="302" t="str">
        <f>IF('Marks Entry'!P105="","",'Marks Entry'!P105)</f>
        <v/>
      </c>
      <c r="AA104" s="302" t="str">
        <f>IF('Marks Entry'!Q105="","",'Marks Entry'!Q105)</f>
        <v/>
      </c>
      <c r="AB104" s="303" t="str">
        <f t="shared" si="148"/>
        <v/>
      </c>
      <c r="AC104" s="320" t="str">
        <f t="shared" si="149"/>
        <v/>
      </c>
      <c r="AD104" s="302" t="str">
        <f>IF('Marks Entry'!R105="","",'Marks Entry'!R105)</f>
        <v/>
      </c>
      <c r="AE104" s="320" t="str">
        <f t="shared" si="150"/>
        <v/>
      </c>
      <c r="AF104" s="317" t="str">
        <f>IF('Marks Entry'!S105="","",'Marks Entry'!S105)</f>
        <v/>
      </c>
      <c r="AG104" s="321" t="str">
        <f t="shared" si="151"/>
        <v/>
      </c>
      <c r="AH104" s="307">
        <f t="shared" si="152"/>
        <v>0</v>
      </c>
      <c r="AI104" s="307">
        <f t="shared" si="131"/>
        <v>0</v>
      </c>
      <c r="AJ104" s="308" t="str">
        <f t="shared" si="153"/>
        <v/>
      </c>
      <c r="AK104" s="307" t="str">
        <f t="shared" si="154"/>
        <v/>
      </c>
      <c r="AL104" s="307" t="str">
        <f t="shared" si="155"/>
        <v/>
      </c>
      <c r="AM104" s="307" t="str">
        <f t="shared" si="156"/>
        <v/>
      </c>
      <c r="AN104" s="302" t="str">
        <f>IF('Marks Entry'!T105="","",'Marks Entry'!T105)</f>
        <v/>
      </c>
      <c r="AO104" s="302" t="str">
        <f>IF('Marks Entry'!U105="","",'Marks Entry'!U105)</f>
        <v/>
      </c>
      <c r="AP104" s="302" t="str">
        <f>IF('Marks Entry'!V105="","",'Marks Entry'!V105)</f>
        <v/>
      </c>
      <c r="AQ104" s="303" t="str">
        <f t="shared" si="157"/>
        <v/>
      </c>
      <c r="AR104" s="320" t="str">
        <f t="shared" si="158"/>
        <v/>
      </c>
      <c r="AS104" s="302" t="str">
        <f>IF('Marks Entry'!W105="","",'Marks Entry'!W105)</f>
        <v/>
      </c>
      <c r="AT104" s="320" t="str">
        <f t="shared" si="159"/>
        <v/>
      </c>
      <c r="AU104" s="317" t="str">
        <f>IF('Marks Entry'!X105="","",'Marks Entry'!X105)</f>
        <v/>
      </c>
      <c r="AV104" s="321" t="str">
        <f t="shared" si="160"/>
        <v/>
      </c>
      <c r="AW104" s="307">
        <f t="shared" si="161"/>
        <v>0</v>
      </c>
      <c r="AX104" s="307">
        <f t="shared" si="132"/>
        <v>0</v>
      </c>
      <c r="AY104" s="308" t="str">
        <f t="shared" si="162"/>
        <v/>
      </c>
      <c r="AZ104" s="307" t="str">
        <f t="shared" si="163"/>
        <v/>
      </c>
      <c r="BA104" s="307" t="str">
        <f t="shared" si="164"/>
        <v/>
      </c>
      <c r="BB104" s="307" t="str">
        <f t="shared" si="165"/>
        <v/>
      </c>
      <c r="BC104" s="302" t="str">
        <f>IF('Marks Entry'!Y105="","",'Marks Entry'!Y105)</f>
        <v/>
      </c>
      <c r="BD104" s="302" t="str">
        <f>IF('Marks Entry'!Z105="","",'Marks Entry'!Z105)</f>
        <v/>
      </c>
      <c r="BE104" s="302" t="str">
        <f>IF('Marks Entry'!AA105="","",'Marks Entry'!AA105)</f>
        <v/>
      </c>
      <c r="BF104" s="303" t="str">
        <f t="shared" si="166"/>
        <v/>
      </c>
      <c r="BG104" s="320" t="str">
        <f t="shared" si="167"/>
        <v/>
      </c>
      <c r="BH104" s="302" t="str">
        <f>IF('Marks Entry'!AB105="","",'Marks Entry'!AB105)</f>
        <v/>
      </c>
      <c r="BI104" s="320" t="str">
        <f t="shared" si="168"/>
        <v/>
      </c>
      <c r="BJ104" s="317" t="str">
        <f>IF('Marks Entry'!AC105="","",'Marks Entry'!AC105)</f>
        <v/>
      </c>
      <c r="BK104" s="321" t="str">
        <f t="shared" si="169"/>
        <v/>
      </c>
      <c r="BL104" s="307">
        <f t="shared" si="170"/>
        <v>0</v>
      </c>
      <c r="BM104" s="307">
        <f t="shared" si="133"/>
        <v>0</v>
      </c>
      <c r="BN104" s="308" t="str">
        <f t="shared" si="171"/>
        <v/>
      </c>
      <c r="BO104" s="307" t="str">
        <f t="shared" si="172"/>
        <v/>
      </c>
      <c r="BP104" s="307" t="str">
        <f t="shared" si="173"/>
        <v/>
      </c>
      <c r="BQ104" s="307" t="str">
        <f t="shared" si="174"/>
        <v/>
      </c>
      <c r="BR104" s="302" t="str">
        <f>IF('Marks Entry'!AD105="","",'Marks Entry'!AD105)</f>
        <v/>
      </c>
      <c r="BS104" s="302" t="str">
        <f>IF('Marks Entry'!AE105="","",'Marks Entry'!AE105)</f>
        <v/>
      </c>
      <c r="BT104" s="302" t="str">
        <f>IF('Marks Entry'!AF105="","",'Marks Entry'!AF105)</f>
        <v/>
      </c>
      <c r="BU104" s="303" t="str">
        <f t="shared" si="175"/>
        <v/>
      </c>
      <c r="BV104" s="320" t="str">
        <f t="shared" si="176"/>
        <v/>
      </c>
      <c r="BW104" s="302" t="str">
        <f>IF('Marks Entry'!AG105="","",'Marks Entry'!AG105)</f>
        <v/>
      </c>
      <c r="BX104" s="320" t="str">
        <f t="shared" si="177"/>
        <v/>
      </c>
      <c r="BY104" s="317" t="str">
        <f>IF('Marks Entry'!AH105="","",'Marks Entry'!AH105)</f>
        <v/>
      </c>
      <c r="BZ104" s="321" t="str">
        <f t="shared" si="178"/>
        <v/>
      </c>
      <c r="CA104" s="307">
        <f t="shared" si="179"/>
        <v>0</v>
      </c>
      <c r="CB104" s="307">
        <f t="shared" si="134"/>
        <v>0</v>
      </c>
      <c r="CC104" s="308" t="str">
        <f t="shared" si="180"/>
        <v/>
      </c>
      <c r="CD104" s="307" t="str">
        <f t="shared" si="181"/>
        <v/>
      </c>
      <c r="CE104" s="307" t="str">
        <f t="shared" si="182"/>
        <v/>
      </c>
      <c r="CF104" s="307" t="str">
        <f t="shared" si="183"/>
        <v/>
      </c>
      <c r="CG104" s="302" t="str">
        <f>IF('Marks Entry'!AI105="","",'Marks Entry'!AI105)</f>
        <v/>
      </c>
      <c r="CH104" s="302" t="str">
        <f>IF('Marks Entry'!AJ105="","",'Marks Entry'!AJ105)</f>
        <v/>
      </c>
      <c r="CI104" s="302" t="str">
        <f>IF('Marks Entry'!AK105="","",'Marks Entry'!AK105)</f>
        <v/>
      </c>
      <c r="CJ104" s="303" t="str">
        <f t="shared" si="184"/>
        <v/>
      </c>
      <c r="CK104" s="320" t="str">
        <f t="shared" si="185"/>
        <v/>
      </c>
      <c r="CL104" s="302" t="str">
        <f>IF('Marks Entry'!AL105="","",'Marks Entry'!AL105)</f>
        <v/>
      </c>
      <c r="CM104" s="320" t="str">
        <f t="shared" si="186"/>
        <v/>
      </c>
      <c r="CN104" s="317" t="str">
        <f>IF('Marks Entry'!AM105="","",'Marks Entry'!AM105)</f>
        <v/>
      </c>
      <c r="CO104" s="321" t="str">
        <f t="shared" si="187"/>
        <v/>
      </c>
      <c r="CP104" s="307">
        <f t="shared" si="188"/>
        <v>0</v>
      </c>
      <c r="CQ104" s="307">
        <f t="shared" si="135"/>
        <v>0</v>
      </c>
      <c r="CR104" s="308" t="str">
        <f t="shared" si="189"/>
        <v/>
      </c>
      <c r="CS104" s="307" t="str">
        <f t="shared" si="190"/>
        <v/>
      </c>
      <c r="CT104" s="307" t="str">
        <f t="shared" si="191"/>
        <v/>
      </c>
      <c r="CU104" s="307" t="str">
        <f t="shared" si="192"/>
        <v/>
      </c>
      <c r="CV104" s="307">
        <f t="shared" si="136"/>
        <v>0</v>
      </c>
      <c r="CW104" s="322" t="str">
        <f t="shared" si="193"/>
        <v/>
      </c>
      <c r="CX104" s="322" t="str">
        <f t="shared" si="194"/>
        <v/>
      </c>
      <c r="CY104" s="322" t="str">
        <f t="shared" si="195"/>
        <v/>
      </c>
      <c r="CZ104" s="322" t="str">
        <f t="shared" si="196"/>
        <v/>
      </c>
      <c r="DA104" s="322" t="str">
        <f t="shared" si="197"/>
        <v/>
      </c>
      <c r="DB104" s="322" t="str">
        <f t="shared" si="198"/>
        <v/>
      </c>
      <c r="DC104" s="310">
        <f t="shared" si="227"/>
        <v>0</v>
      </c>
      <c r="DD104" s="310">
        <f t="shared" si="228"/>
        <v>0</v>
      </c>
      <c r="DE104" s="310">
        <f t="shared" si="229"/>
        <v>0</v>
      </c>
      <c r="DF104" s="310">
        <f t="shared" si="230"/>
        <v>0</v>
      </c>
      <c r="DG104" s="310">
        <f t="shared" si="231"/>
        <v>0</v>
      </c>
      <c r="DH104" s="323" t="str">
        <f t="shared" si="199"/>
        <v/>
      </c>
      <c r="DI104" s="20" t="str">
        <f>IF('Marks Entry'!AN105="","",'Marks Entry'!AN105)</f>
        <v/>
      </c>
      <c r="DJ104" s="20" t="str">
        <f>IF('Marks Entry'!AO105="","",'Marks Entry'!AO105)</f>
        <v/>
      </c>
      <c r="DK104" s="20" t="str">
        <f>IF('Marks Entry'!AP105="","",'Marks Entry'!AP105)</f>
        <v/>
      </c>
      <c r="DL104" s="20" t="str">
        <f>IF('Marks Entry'!AQ105="","",'Marks Entry'!AQ105)</f>
        <v/>
      </c>
      <c r="DM104" s="302" t="str">
        <f t="shared" si="200"/>
        <v/>
      </c>
      <c r="DN104" s="302" t="str">
        <f t="shared" si="201"/>
        <v/>
      </c>
      <c r="DO104" s="324" t="str">
        <f t="shared" si="202"/>
        <v/>
      </c>
      <c r="DP104" s="302" t="str">
        <f t="shared" si="203"/>
        <v/>
      </c>
      <c r="DQ104" s="325" t="str">
        <f t="shared" si="204"/>
        <v/>
      </c>
      <c r="DR104" s="324" t="str">
        <f t="shared" si="205"/>
        <v/>
      </c>
      <c r="DS104" s="302" t="str">
        <f t="shared" si="206"/>
        <v/>
      </c>
      <c r="DT104" s="325" t="str">
        <f t="shared" si="207"/>
        <v/>
      </c>
      <c r="DU104" s="324" t="str">
        <f t="shared" si="208"/>
        <v/>
      </c>
      <c r="DV104" s="302" t="str">
        <f t="shared" si="209"/>
        <v/>
      </c>
      <c r="DW104" s="325" t="str">
        <f t="shared" si="210"/>
        <v/>
      </c>
      <c r="DX104" s="324" t="str">
        <f t="shared" si="211"/>
        <v/>
      </c>
      <c r="DY104" s="302" t="str">
        <f t="shared" si="212"/>
        <v/>
      </c>
      <c r="DZ104" s="325" t="str">
        <f t="shared" si="213"/>
        <v/>
      </c>
      <c r="EA104" s="324" t="str">
        <f t="shared" si="214"/>
        <v/>
      </c>
      <c r="EB104" s="302" t="str">
        <f t="shared" si="215"/>
        <v/>
      </c>
      <c r="EC104" s="325" t="str">
        <f t="shared" si="216"/>
        <v/>
      </c>
      <c r="ED104" s="324" t="str">
        <f t="shared" si="137"/>
        <v/>
      </c>
      <c r="EE104" s="313" t="str">
        <f t="shared" si="217"/>
        <v xml:space="preserve">      </v>
      </c>
      <c r="EF104" s="313" t="str">
        <f t="shared" si="218"/>
        <v xml:space="preserve">      </v>
      </c>
      <c r="EG104" s="313" t="str">
        <f t="shared" si="219"/>
        <v xml:space="preserve">      </v>
      </c>
      <c r="EH104" s="313" t="str">
        <f t="shared" si="220"/>
        <v xml:space="preserve">      </v>
      </c>
      <c r="EI104" s="313" t="str">
        <f t="shared" si="221"/>
        <v/>
      </c>
      <c r="EJ104" s="326" t="str">
        <f t="shared" si="222"/>
        <v/>
      </c>
      <c r="EK104" s="327" t="str">
        <f t="shared" si="223"/>
        <v/>
      </c>
      <c r="EL104" s="328" t="str">
        <f t="shared" si="224"/>
        <v/>
      </c>
      <c r="EM104" s="329" t="str">
        <f t="shared" si="225"/>
        <v/>
      </c>
      <c r="EN104" s="330" t="str">
        <f t="shared" si="232"/>
        <v/>
      </c>
      <c r="EO104" s="20" t="str">
        <f t="shared" si="226"/>
        <v/>
      </c>
    </row>
    <row r="105" spans="1:146" s="132" customFormat="1" ht="15.65" customHeight="1">
      <c r="A105" s="315">
        <v>100</v>
      </c>
      <c r="B105" s="316">
        <f>IF('Marks Entry'!B106="","",'Marks Entry'!B106)</f>
        <v>1000</v>
      </c>
      <c r="C105" s="317" t="str">
        <f>IF('Marks Entry'!C106="","",'Marks Entry'!C106)</f>
        <v/>
      </c>
      <c r="D105" s="318" t="str">
        <f>IF('Marks Entry'!D106="","",'Marks Entry'!D106)</f>
        <v/>
      </c>
      <c r="E105" s="319" t="str">
        <f>IF('Marks Entry'!E106="","",'Marks Entry'!E106)</f>
        <v/>
      </c>
      <c r="F105" s="319" t="str">
        <f>IF('Marks Entry'!F106="","",'Marks Entry'!F106)</f>
        <v/>
      </c>
      <c r="G105" s="319" t="str">
        <f>IF('Marks Entry'!G106="","",'Marks Entry'!G106)</f>
        <v/>
      </c>
      <c r="H105" s="302" t="str">
        <f>IF('Marks Entry'!H106="","",'Marks Entry'!H106)</f>
        <v/>
      </c>
      <c r="I105" s="302" t="str">
        <f>IF('Marks Entry'!I106="","",'Marks Entry'!I106)</f>
        <v/>
      </c>
      <c r="J105" s="302" t="str">
        <f>IF('Marks Entry'!J106="","",'Marks Entry'!J106)</f>
        <v/>
      </c>
      <c r="K105" s="302" t="str">
        <f>IF('Marks Entry'!K106="","",'Marks Entry'!K106)</f>
        <v/>
      </c>
      <c r="L105" s="302" t="str">
        <f>IF('Marks Entry'!L106="","",'Marks Entry'!L106)</f>
        <v/>
      </c>
      <c r="M105" s="303" t="str">
        <f t="shared" si="139"/>
        <v/>
      </c>
      <c r="N105" s="320" t="str">
        <f t="shared" si="140"/>
        <v/>
      </c>
      <c r="O105" s="302" t="str">
        <f>IF('Marks Entry'!M106="","",'Marks Entry'!M106)</f>
        <v/>
      </c>
      <c r="P105" s="320" t="str">
        <f t="shared" si="141"/>
        <v/>
      </c>
      <c r="Q105" s="317" t="str">
        <f>IF('Marks Entry'!N106="","",'Marks Entry'!N106)</f>
        <v/>
      </c>
      <c r="R105" s="321" t="str">
        <f t="shared" si="142"/>
        <v/>
      </c>
      <c r="S105" s="307">
        <f t="shared" si="143"/>
        <v>0</v>
      </c>
      <c r="T105" s="307">
        <f t="shared" si="130"/>
        <v>0</v>
      </c>
      <c r="U105" s="308" t="str">
        <f t="shared" si="144"/>
        <v/>
      </c>
      <c r="V105" s="307" t="str">
        <f t="shared" si="145"/>
        <v/>
      </c>
      <c r="W105" s="307" t="str">
        <f t="shared" si="146"/>
        <v/>
      </c>
      <c r="X105" s="307" t="str">
        <f t="shared" si="147"/>
        <v/>
      </c>
      <c r="Y105" s="302" t="str">
        <f>IF('Marks Entry'!O106="","",'Marks Entry'!O106)</f>
        <v/>
      </c>
      <c r="Z105" s="302" t="str">
        <f>IF('Marks Entry'!P106="","",'Marks Entry'!P106)</f>
        <v/>
      </c>
      <c r="AA105" s="302" t="str">
        <f>IF('Marks Entry'!Q106="","",'Marks Entry'!Q106)</f>
        <v/>
      </c>
      <c r="AB105" s="303" t="str">
        <f t="shared" si="148"/>
        <v/>
      </c>
      <c r="AC105" s="320" t="str">
        <f t="shared" si="149"/>
        <v/>
      </c>
      <c r="AD105" s="302" t="str">
        <f>IF('Marks Entry'!R106="","",'Marks Entry'!R106)</f>
        <v/>
      </c>
      <c r="AE105" s="320" t="str">
        <f t="shared" si="150"/>
        <v/>
      </c>
      <c r="AF105" s="317" t="str">
        <f>IF('Marks Entry'!S106="","",'Marks Entry'!S106)</f>
        <v/>
      </c>
      <c r="AG105" s="321" t="str">
        <f t="shared" si="151"/>
        <v/>
      </c>
      <c r="AH105" s="307">
        <f t="shared" si="152"/>
        <v>0</v>
      </c>
      <c r="AI105" s="307">
        <f t="shared" si="131"/>
        <v>0</v>
      </c>
      <c r="AJ105" s="308" t="str">
        <f t="shared" si="153"/>
        <v/>
      </c>
      <c r="AK105" s="307" t="str">
        <f t="shared" si="154"/>
        <v/>
      </c>
      <c r="AL105" s="307" t="str">
        <f t="shared" si="155"/>
        <v/>
      </c>
      <c r="AM105" s="307" t="str">
        <f t="shared" si="156"/>
        <v/>
      </c>
      <c r="AN105" s="302" t="str">
        <f>IF('Marks Entry'!T106="","",'Marks Entry'!T106)</f>
        <v/>
      </c>
      <c r="AO105" s="302" t="str">
        <f>IF('Marks Entry'!U106="","",'Marks Entry'!U106)</f>
        <v/>
      </c>
      <c r="AP105" s="302" t="str">
        <f>IF('Marks Entry'!V106="","",'Marks Entry'!V106)</f>
        <v/>
      </c>
      <c r="AQ105" s="303" t="str">
        <f t="shared" si="157"/>
        <v/>
      </c>
      <c r="AR105" s="320" t="str">
        <f t="shared" si="158"/>
        <v/>
      </c>
      <c r="AS105" s="302" t="str">
        <f>IF('Marks Entry'!W106="","",'Marks Entry'!W106)</f>
        <v/>
      </c>
      <c r="AT105" s="320" t="str">
        <f t="shared" si="159"/>
        <v/>
      </c>
      <c r="AU105" s="317" t="str">
        <f>IF('Marks Entry'!X106="","",'Marks Entry'!X106)</f>
        <v/>
      </c>
      <c r="AV105" s="321" t="str">
        <f t="shared" si="160"/>
        <v/>
      </c>
      <c r="AW105" s="307">
        <f t="shared" si="161"/>
        <v>0</v>
      </c>
      <c r="AX105" s="307">
        <f t="shared" si="132"/>
        <v>0</v>
      </c>
      <c r="AY105" s="308" t="str">
        <f t="shared" si="162"/>
        <v/>
      </c>
      <c r="AZ105" s="307" t="str">
        <f t="shared" si="163"/>
        <v/>
      </c>
      <c r="BA105" s="307" t="str">
        <f t="shared" si="164"/>
        <v/>
      </c>
      <c r="BB105" s="307" t="str">
        <f t="shared" si="165"/>
        <v/>
      </c>
      <c r="BC105" s="302" t="str">
        <f>IF('Marks Entry'!Y106="","",'Marks Entry'!Y106)</f>
        <v/>
      </c>
      <c r="BD105" s="302" t="str">
        <f>IF('Marks Entry'!Z106="","",'Marks Entry'!Z106)</f>
        <v/>
      </c>
      <c r="BE105" s="302" t="str">
        <f>IF('Marks Entry'!AA106="","",'Marks Entry'!AA106)</f>
        <v/>
      </c>
      <c r="BF105" s="303" t="str">
        <f t="shared" si="166"/>
        <v/>
      </c>
      <c r="BG105" s="320" t="str">
        <f t="shared" si="167"/>
        <v/>
      </c>
      <c r="BH105" s="302" t="str">
        <f>IF('Marks Entry'!AB106="","",'Marks Entry'!AB106)</f>
        <v/>
      </c>
      <c r="BI105" s="320" t="str">
        <f t="shared" si="168"/>
        <v/>
      </c>
      <c r="BJ105" s="317" t="str">
        <f>IF('Marks Entry'!AC106="","",'Marks Entry'!AC106)</f>
        <v/>
      </c>
      <c r="BK105" s="321" t="str">
        <f t="shared" si="169"/>
        <v/>
      </c>
      <c r="BL105" s="307">
        <f t="shared" si="170"/>
        <v>0</v>
      </c>
      <c r="BM105" s="307">
        <f t="shared" si="133"/>
        <v>0</v>
      </c>
      <c r="BN105" s="308" t="str">
        <f t="shared" si="171"/>
        <v/>
      </c>
      <c r="BO105" s="307" t="str">
        <f t="shared" si="172"/>
        <v/>
      </c>
      <c r="BP105" s="307" t="str">
        <f t="shared" si="173"/>
        <v/>
      </c>
      <c r="BQ105" s="307" t="str">
        <f t="shared" si="174"/>
        <v/>
      </c>
      <c r="BR105" s="302" t="str">
        <f>IF('Marks Entry'!AD106="","",'Marks Entry'!AD106)</f>
        <v/>
      </c>
      <c r="BS105" s="302" t="str">
        <f>IF('Marks Entry'!AE106="","",'Marks Entry'!AE106)</f>
        <v/>
      </c>
      <c r="BT105" s="302" t="str">
        <f>IF('Marks Entry'!AF106="","",'Marks Entry'!AF106)</f>
        <v/>
      </c>
      <c r="BU105" s="303" t="str">
        <f t="shared" si="175"/>
        <v/>
      </c>
      <c r="BV105" s="320" t="str">
        <f t="shared" si="176"/>
        <v/>
      </c>
      <c r="BW105" s="302" t="str">
        <f>IF('Marks Entry'!AG106="","",'Marks Entry'!AG106)</f>
        <v/>
      </c>
      <c r="BX105" s="320" t="str">
        <f t="shared" si="177"/>
        <v/>
      </c>
      <c r="BY105" s="317" t="str">
        <f>IF('Marks Entry'!AH106="","",'Marks Entry'!AH106)</f>
        <v/>
      </c>
      <c r="BZ105" s="321" t="str">
        <f t="shared" si="178"/>
        <v/>
      </c>
      <c r="CA105" s="307">
        <f t="shared" si="179"/>
        <v>0</v>
      </c>
      <c r="CB105" s="307">
        <f t="shared" si="134"/>
        <v>0</v>
      </c>
      <c r="CC105" s="308" t="str">
        <f t="shared" si="180"/>
        <v/>
      </c>
      <c r="CD105" s="307" t="str">
        <f t="shared" si="181"/>
        <v/>
      </c>
      <c r="CE105" s="307" t="str">
        <f t="shared" si="182"/>
        <v/>
      </c>
      <c r="CF105" s="307" t="str">
        <f t="shared" si="183"/>
        <v/>
      </c>
      <c r="CG105" s="302" t="str">
        <f>IF('Marks Entry'!AI106="","",'Marks Entry'!AI106)</f>
        <v/>
      </c>
      <c r="CH105" s="302" t="str">
        <f>IF('Marks Entry'!AJ106="","",'Marks Entry'!AJ106)</f>
        <v/>
      </c>
      <c r="CI105" s="302" t="str">
        <f>IF('Marks Entry'!AK106="","",'Marks Entry'!AK106)</f>
        <v/>
      </c>
      <c r="CJ105" s="303" t="str">
        <f t="shared" si="184"/>
        <v/>
      </c>
      <c r="CK105" s="320" t="str">
        <f t="shared" si="185"/>
        <v/>
      </c>
      <c r="CL105" s="302" t="str">
        <f>IF('Marks Entry'!AL106="","",'Marks Entry'!AL106)</f>
        <v/>
      </c>
      <c r="CM105" s="320" t="str">
        <f t="shared" si="186"/>
        <v/>
      </c>
      <c r="CN105" s="317" t="str">
        <f>IF('Marks Entry'!AM106="","",'Marks Entry'!AM106)</f>
        <v/>
      </c>
      <c r="CO105" s="321" t="str">
        <f t="shared" si="187"/>
        <v/>
      </c>
      <c r="CP105" s="307">
        <f t="shared" si="188"/>
        <v>0</v>
      </c>
      <c r="CQ105" s="307">
        <f t="shared" si="135"/>
        <v>0</v>
      </c>
      <c r="CR105" s="308" t="str">
        <f t="shared" si="189"/>
        <v/>
      </c>
      <c r="CS105" s="307" t="str">
        <f t="shared" si="190"/>
        <v/>
      </c>
      <c r="CT105" s="307" t="str">
        <f t="shared" si="191"/>
        <v/>
      </c>
      <c r="CU105" s="307" t="str">
        <f t="shared" si="192"/>
        <v/>
      </c>
      <c r="CV105" s="307">
        <f t="shared" si="136"/>
        <v>0</v>
      </c>
      <c r="CW105" s="322" t="str">
        <f t="shared" si="193"/>
        <v/>
      </c>
      <c r="CX105" s="322" t="str">
        <f t="shared" si="194"/>
        <v/>
      </c>
      <c r="CY105" s="322" t="str">
        <f t="shared" si="195"/>
        <v/>
      </c>
      <c r="CZ105" s="322" t="str">
        <f t="shared" si="196"/>
        <v/>
      </c>
      <c r="DA105" s="322" t="str">
        <f t="shared" si="197"/>
        <v/>
      </c>
      <c r="DB105" s="322" t="str">
        <f t="shared" si="198"/>
        <v/>
      </c>
      <c r="DC105" s="310">
        <f t="shared" si="227"/>
        <v>0</v>
      </c>
      <c r="DD105" s="310">
        <f t="shared" si="228"/>
        <v>0</v>
      </c>
      <c r="DE105" s="310">
        <f t="shared" si="229"/>
        <v>0</v>
      </c>
      <c r="DF105" s="310">
        <f t="shared" si="230"/>
        <v>0</v>
      </c>
      <c r="DG105" s="310">
        <f t="shared" si="231"/>
        <v>0</v>
      </c>
      <c r="DH105" s="323" t="str">
        <f t="shared" si="199"/>
        <v/>
      </c>
      <c r="DI105" s="20" t="str">
        <f>IF('Marks Entry'!AN106="","",'Marks Entry'!AN106)</f>
        <v/>
      </c>
      <c r="DJ105" s="20" t="str">
        <f>IF('Marks Entry'!AO106="","",'Marks Entry'!AO106)</f>
        <v/>
      </c>
      <c r="DK105" s="20" t="str">
        <f>IF('Marks Entry'!AP106="","",'Marks Entry'!AP106)</f>
        <v/>
      </c>
      <c r="DL105" s="20" t="str">
        <f>IF('Marks Entry'!AQ106="","",'Marks Entry'!AQ106)</f>
        <v/>
      </c>
      <c r="DM105" s="302" t="str">
        <f t="shared" si="200"/>
        <v/>
      </c>
      <c r="DN105" s="302" t="str">
        <f t="shared" si="201"/>
        <v/>
      </c>
      <c r="DO105" s="324" t="str">
        <f t="shared" si="202"/>
        <v/>
      </c>
      <c r="DP105" s="302" t="str">
        <f t="shared" si="203"/>
        <v/>
      </c>
      <c r="DQ105" s="325" t="str">
        <f t="shared" si="204"/>
        <v/>
      </c>
      <c r="DR105" s="324" t="str">
        <f t="shared" si="205"/>
        <v/>
      </c>
      <c r="DS105" s="302" t="str">
        <f t="shared" si="206"/>
        <v/>
      </c>
      <c r="DT105" s="325" t="str">
        <f t="shared" si="207"/>
        <v/>
      </c>
      <c r="DU105" s="324" t="str">
        <f t="shared" si="208"/>
        <v/>
      </c>
      <c r="DV105" s="302" t="str">
        <f t="shared" si="209"/>
        <v/>
      </c>
      <c r="DW105" s="325" t="str">
        <f t="shared" si="210"/>
        <v/>
      </c>
      <c r="DX105" s="324" t="str">
        <f t="shared" si="211"/>
        <v/>
      </c>
      <c r="DY105" s="302" t="str">
        <f t="shared" si="212"/>
        <v/>
      </c>
      <c r="DZ105" s="325" t="str">
        <f t="shared" si="213"/>
        <v/>
      </c>
      <c r="EA105" s="324" t="str">
        <f t="shared" si="214"/>
        <v/>
      </c>
      <c r="EB105" s="302" t="str">
        <f t="shared" si="215"/>
        <v/>
      </c>
      <c r="EC105" s="325" t="str">
        <f t="shared" si="216"/>
        <v/>
      </c>
      <c r="ED105" s="324" t="str">
        <f t="shared" si="137"/>
        <v/>
      </c>
      <c r="EE105" s="313" t="str">
        <f t="shared" si="217"/>
        <v xml:space="preserve">      </v>
      </c>
      <c r="EF105" s="313" t="str">
        <f t="shared" si="218"/>
        <v xml:space="preserve">      </v>
      </c>
      <c r="EG105" s="313" t="str">
        <f t="shared" si="219"/>
        <v xml:space="preserve">      </v>
      </c>
      <c r="EH105" s="313" t="str">
        <f t="shared" si="220"/>
        <v xml:space="preserve">      </v>
      </c>
      <c r="EI105" s="313" t="str">
        <f t="shared" si="221"/>
        <v/>
      </c>
      <c r="EJ105" s="326" t="str">
        <f t="shared" si="222"/>
        <v/>
      </c>
      <c r="EK105" s="327" t="str">
        <f t="shared" si="223"/>
        <v/>
      </c>
      <c r="EL105" s="328" t="str">
        <f t="shared" si="224"/>
        <v/>
      </c>
      <c r="EM105" s="329" t="str">
        <f t="shared" si="225"/>
        <v/>
      </c>
      <c r="EN105" s="330" t="str">
        <f t="shared" si="232"/>
        <v/>
      </c>
      <c r="EO105" s="20" t="str">
        <f t="shared" si="226"/>
        <v/>
      </c>
    </row>
    <row r="106" spans="1:146" s="132" customFormat="1" ht="15">
      <c r="A106" s="583"/>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c r="BC106" s="584"/>
      <c r="BD106" s="584"/>
      <c r="BE106" s="584"/>
      <c r="BF106" s="584"/>
      <c r="BG106" s="584"/>
      <c r="BH106" s="584"/>
      <c r="BI106" s="584"/>
      <c r="BJ106" s="584"/>
      <c r="BK106" s="584"/>
      <c r="BL106" s="584"/>
      <c r="BM106" s="584"/>
      <c r="BN106" s="584"/>
      <c r="BO106" s="584"/>
      <c r="BP106" s="584"/>
      <c r="BQ106" s="584"/>
      <c r="BR106" s="584"/>
      <c r="BS106" s="584"/>
      <c r="BT106" s="584"/>
      <c r="BU106" s="584"/>
      <c r="BV106" s="584"/>
      <c r="BW106" s="584"/>
      <c r="BX106" s="584"/>
      <c r="BY106" s="584"/>
      <c r="BZ106" s="584"/>
      <c r="CA106" s="584"/>
      <c r="CB106" s="584"/>
      <c r="CC106" s="584"/>
      <c r="CD106" s="584"/>
      <c r="CE106" s="584"/>
      <c r="CF106" s="584"/>
      <c r="CG106" s="584"/>
      <c r="CH106" s="584"/>
      <c r="CI106" s="584"/>
      <c r="CJ106" s="584"/>
      <c r="CK106" s="584"/>
      <c r="CL106" s="584"/>
      <c r="CM106" s="584"/>
      <c r="CN106" s="584"/>
      <c r="CO106" s="584"/>
      <c r="CP106" s="584"/>
      <c r="CQ106" s="584"/>
      <c r="CR106" s="584"/>
      <c r="CS106" s="584"/>
      <c r="CT106" s="584"/>
      <c r="CU106" s="584"/>
      <c r="CV106" s="584"/>
      <c r="CW106" s="584"/>
      <c r="CX106" s="584"/>
      <c r="CY106" s="584"/>
      <c r="CZ106" s="584"/>
      <c r="DA106" s="584"/>
      <c r="DB106" s="584"/>
      <c r="DC106" s="584"/>
      <c r="DD106" s="584"/>
      <c r="DE106" s="584"/>
      <c r="DF106" s="584"/>
      <c r="DG106" s="584"/>
      <c r="DH106" s="584"/>
      <c r="DI106" s="585"/>
      <c r="DJ106" s="585"/>
      <c r="DK106" s="585"/>
      <c r="DL106" s="585"/>
      <c r="DM106" s="584"/>
      <c r="DN106" s="584"/>
      <c r="DO106" s="584"/>
      <c r="DP106" s="584"/>
      <c r="DQ106" s="584"/>
      <c r="DR106" s="584"/>
      <c r="DS106" s="584"/>
      <c r="DT106" s="584"/>
      <c r="DU106" s="584"/>
      <c r="DV106" s="584"/>
      <c r="DW106" s="584"/>
      <c r="DX106" s="584"/>
      <c r="DY106" s="584"/>
      <c r="DZ106" s="584"/>
      <c r="EA106" s="584"/>
      <c r="EB106" s="584"/>
      <c r="EC106" s="584"/>
      <c r="ED106" s="584"/>
      <c r="EE106" s="584"/>
      <c r="EF106" s="584"/>
      <c r="EG106" s="584"/>
      <c r="EH106" s="584"/>
      <c r="EI106" s="584"/>
      <c r="EJ106" s="584"/>
      <c r="EK106" s="584"/>
      <c r="EL106" s="584"/>
      <c r="EM106" s="584"/>
      <c r="EN106" s="584"/>
      <c r="EO106" s="586"/>
    </row>
    <row r="107" spans="1:146" s="337" customFormat="1" ht="15.75" customHeight="1">
      <c r="A107" s="692" t="s">
        <v>293</v>
      </c>
      <c r="B107" s="693"/>
      <c r="C107" s="693"/>
      <c r="D107" s="693"/>
      <c r="E107" s="694"/>
      <c r="F107" s="601" t="s">
        <v>277</v>
      </c>
      <c r="G107" s="601"/>
      <c r="H107" s="602" t="s">
        <v>93</v>
      </c>
      <c r="I107" s="603"/>
      <c r="J107" s="627" t="str">
        <f>J2</f>
        <v>Hindi</v>
      </c>
      <c r="K107" s="627"/>
      <c r="L107" s="627"/>
      <c r="M107" s="627"/>
      <c r="N107" s="627"/>
      <c r="O107" s="627"/>
      <c r="P107" s="627"/>
      <c r="Q107" s="627"/>
      <c r="R107" s="627"/>
      <c r="S107" s="627"/>
      <c r="T107" s="627"/>
      <c r="U107" s="627"/>
      <c r="V107" s="627"/>
      <c r="W107" s="627"/>
      <c r="X107" s="627"/>
      <c r="Y107" s="628" t="str">
        <f>Y2</f>
        <v>English</v>
      </c>
      <c r="Z107" s="628"/>
      <c r="AA107" s="628"/>
      <c r="AB107" s="628"/>
      <c r="AC107" s="628"/>
      <c r="AD107" s="628"/>
      <c r="AE107" s="628"/>
      <c r="AF107" s="628"/>
      <c r="AG107" s="628"/>
      <c r="AH107" s="628"/>
      <c r="AI107" s="628"/>
      <c r="AJ107" s="628"/>
      <c r="AK107" s="628"/>
      <c r="AL107" s="628"/>
      <c r="AM107" s="628"/>
      <c r="AN107" s="627" t="str">
        <f>AN2</f>
        <v>Sanskrit</v>
      </c>
      <c r="AO107" s="627"/>
      <c r="AP107" s="627"/>
      <c r="AQ107" s="627"/>
      <c r="AR107" s="627"/>
      <c r="AS107" s="627"/>
      <c r="AT107" s="627"/>
      <c r="AU107" s="627"/>
      <c r="AV107" s="627"/>
      <c r="AW107" s="627"/>
      <c r="AX107" s="627"/>
      <c r="AY107" s="627"/>
      <c r="AZ107" s="627"/>
      <c r="BA107" s="627"/>
      <c r="BB107" s="627"/>
      <c r="BC107" s="628" t="str">
        <f>BC2</f>
        <v>Science</v>
      </c>
      <c r="BD107" s="628"/>
      <c r="BE107" s="628"/>
      <c r="BF107" s="628"/>
      <c r="BG107" s="628"/>
      <c r="BH107" s="628"/>
      <c r="BI107" s="628"/>
      <c r="BJ107" s="628"/>
      <c r="BK107" s="628"/>
      <c r="BL107" s="628"/>
      <c r="BM107" s="628"/>
      <c r="BN107" s="628"/>
      <c r="BO107" s="628"/>
      <c r="BP107" s="628"/>
      <c r="BQ107" s="628"/>
      <c r="BR107" s="627" t="str">
        <f>BR2</f>
        <v>Social Science</v>
      </c>
      <c r="BS107" s="627"/>
      <c r="BT107" s="627"/>
      <c r="BU107" s="627"/>
      <c r="BV107" s="627"/>
      <c r="BW107" s="627"/>
      <c r="BX107" s="627"/>
      <c r="BY107" s="627"/>
      <c r="BZ107" s="627"/>
      <c r="CA107" s="627"/>
      <c r="CB107" s="627"/>
      <c r="CC107" s="627"/>
      <c r="CD107" s="627"/>
      <c r="CE107" s="627"/>
      <c r="CF107" s="627"/>
      <c r="CG107" s="628" t="str">
        <f>CG2</f>
        <v>Maths</v>
      </c>
      <c r="CH107" s="628"/>
      <c r="CI107" s="628"/>
      <c r="CJ107" s="628"/>
      <c r="CK107" s="628"/>
      <c r="CL107" s="628"/>
      <c r="CM107" s="628"/>
      <c r="CN107" s="628"/>
      <c r="CO107" s="628"/>
      <c r="CP107" s="628"/>
      <c r="CQ107" s="628"/>
      <c r="CR107" s="628"/>
      <c r="CS107" s="628"/>
      <c r="CT107" s="628"/>
      <c r="CU107" s="628"/>
      <c r="CV107" s="332"/>
      <c r="CW107" s="332"/>
      <c r="CX107" s="332"/>
      <c r="CY107" s="332"/>
      <c r="CZ107" s="332"/>
      <c r="DA107" s="332"/>
      <c r="DB107" s="332"/>
      <c r="DC107" s="332"/>
      <c r="DD107" s="332"/>
      <c r="DE107" s="332"/>
      <c r="DF107" s="332"/>
      <c r="DG107" s="332"/>
      <c r="DH107" s="332"/>
      <c r="DI107" s="629"/>
      <c r="DJ107" s="629"/>
      <c r="DK107" s="629"/>
      <c r="DL107" s="629"/>
      <c r="DM107" s="333"/>
      <c r="DN107" s="333"/>
      <c r="DO107" s="333"/>
      <c r="DP107" s="333"/>
      <c r="DQ107" s="333"/>
      <c r="DR107" s="333"/>
      <c r="DS107" s="333"/>
      <c r="DT107" s="333"/>
      <c r="DU107" s="333"/>
      <c r="DV107" s="333"/>
      <c r="DW107" s="333"/>
      <c r="DX107" s="333"/>
      <c r="DY107" s="333"/>
      <c r="DZ107" s="333"/>
      <c r="EA107" s="333"/>
      <c r="EB107" s="333"/>
      <c r="EC107" s="333"/>
      <c r="ED107" s="333"/>
      <c r="EE107" s="333"/>
      <c r="EF107" s="568" t="s">
        <v>294</v>
      </c>
      <c r="EG107" s="568"/>
      <c r="EH107" s="334">
        <f>'Master sheet'!C12</f>
        <v>43951</v>
      </c>
      <c r="EI107" s="626" t="s">
        <v>300</v>
      </c>
      <c r="EJ107" s="626"/>
      <c r="EK107" s="626"/>
      <c r="EL107" s="670">
        <f>SUM(EL108:EM113)</f>
        <v>5</v>
      </c>
      <c r="EM107" s="671"/>
      <c r="EN107" s="335"/>
      <c r="EO107" s="335"/>
      <c r="EP107" s="336"/>
    </row>
    <row r="108" spans="1:146" s="345" customFormat="1" ht="18.75" customHeight="1">
      <c r="A108" s="675" t="s">
        <v>279</v>
      </c>
      <c r="B108" s="676"/>
      <c r="C108" s="676"/>
      <c r="D108" s="676"/>
      <c r="E108" s="677"/>
      <c r="F108" s="601" t="s">
        <v>278</v>
      </c>
      <c r="G108" s="601"/>
      <c r="H108" s="602" t="s">
        <v>93</v>
      </c>
      <c r="I108" s="603"/>
      <c r="J108" s="627" t="str">
        <f>IF('Marks Entry'!J3="","",'Marks Entry'!J3)</f>
        <v>Mangilal Rangi</v>
      </c>
      <c r="K108" s="627"/>
      <c r="L108" s="627"/>
      <c r="M108" s="627"/>
      <c r="N108" s="627"/>
      <c r="O108" s="627"/>
      <c r="P108" s="627"/>
      <c r="Q108" s="627"/>
      <c r="R108" s="627"/>
      <c r="S108" s="627"/>
      <c r="T108" s="627"/>
      <c r="U108" s="627"/>
      <c r="V108" s="627"/>
      <c r="W108" s="627"/>
      <c r="X108" s="627"/>
      <c r="Y108" s="628" t="str">
        <f>IF('Marks Entry'!O3="","",'Marks Entry'!O3)</f>
        <v>Heeralal Jat</v>
      </c>
      <c r="Z108" s="628"/>
      <c r="AA108" s="628"/>
      <c r="AB108" s="628"/>
      <c r="AC108" s="628"/>
      <c r="AD108" s="628"/>
      <c r="AE108" s="628"/>
      <c r="AF108" s="628"/>
      <c r="AG108" s="628"/>
      <c r="AH108" s="628"/>
      <c r="AI108" s="628"/>
      <c r="AJ108" s="628"/>
      <c r="AK108" s="628"/>
      <c r="AL108" s="628"/>
      <c r="AM108" s="628"/>
      <c r="AN108" s="627" t="str">
        <f>IF('Marks Entry'!T3="","",'Marks Entry'!T3)</f>
        <v>Suman Kumari Saini</v>
      </c>
      <c r="AO108" s="627"/>
      <c r="AP108" s="627"/>
      <c r="AQ108" s="627"/>
      <c r="AR108" s="627"/>
      <c r="AS108" s="627"/>
      <c r="AT108" s="627"/>
      <c r="AU108" s="627"/>
      <c r="AV108" s="627"/>
      <c r="AW108" s="627"/>
      <c r="AX108" s="627"/>
      <c r="AY108" s="627"/>
      <c r="AZ108" s="627"/>
      <c r="BA108" s="627"/>
      <c r="BB108" s="627"/>
      <c r="BC108" s="628" t="str">
        <f>IF('Marks Entry'!Y3="","",'Marks Entry'!Y3)</f>
        <v>Mandeep Singh Bhular</v>
      </c>
      <c r="BD108" s="628"/>
      <c r="BE108" s="628"/>
      <c r="BF108" s="628"/>
      <c r="BG108" s="628"/>
      <c r="BH108" s="628"/>
      <c r="BI108" s="628"/>
      <c r="BJ108" s="628"/>
      <c r="BK108" s="628"/>
      <c r="BL108" s="628"/>
      <c r="BM108" s="628"/>
      <c r="BN108" s="628"/>
      <c r="BO108" s="628"/>
      <c r="BP108" s="628"/>
      <c r="BQ108" s="628"/>
      <c r="BR108" s="627" t="str">
        <f>IF('Marks Entry'!AD3="","",'Marks Entry'!AD3)</f>
        <v>Suresh Kuamr Adara</v>
      </c>
      <c r="BS108" s="627"/>
      <c r="BT108" s="627"/>
      <c r="BU108" s="627"/>
      <c r="BV108" s="627"/>
      <c r="BW108" s="627"/>
      <c r="BX108" s="627"/>
      <c r="BY108" s="627"/>
      <c r="BZ108" s="627"/>
      <c r="CA108" s="627"/>
      <c r="CB108" s="627"/>
      <c r="CC108" s="627"/>
      <c r="CD108" s="627"/>
      <c r="CE108" s="627"/>
      <c r="CF108" s="627"/>
      <c r="CG108" s="628" t="str">
        <f>IF('Marks Entry'!AI3="","",'Marks Entry'!AI3)</f>
        <v>Mahendra Patel</v>
      </c>
      <c r="CH108" s="628"/>
      <c r="CI108" s="628"/>
      <c r="CJ108" s="628"/>
      <c r="CK108" s="628"/>
      <c r="CL108" s="628"/>
      <c r="CM108" s="628"/>
      <c r="CN108" s="628"/>
      <c r="CO108" s="628"/>
      <c r="CP108" s="628"/>
      <c r="CQ108" s="628"/>
      <c r="CR108" s="628"/>
      <c r="CS108" s="628"/>
      <c r="CT108" s="628"/>
      <c r="CU108" s="628"/>
      <c r="CV108" s="338"/>
      <c r="CW108" s="339"/>
      <c r="CX108" s="340"/>
      <c r="CY108" s="340"/>
      <c r="CZ108" s="340"/>
      <c r="DA108" s="340"/>
      <c r="DB108" s="341"/>
      <c r="DC108" s="342"/>
      <c r="DD108" s="342"/>
      <c r="DE108" s="342"/>
      <c r="DF108" s="342"/>
      <c r="DG108" s="342"/>
      <c r="DH108" s="342"/>
      <c r="DI108" s="630"/>
      <c r="DJ108" s="630"/>
      <c r="DK108" s="630"/>
      <c r="DL108" s="630"/>
      <c r="DM108" s="343"/>
      <c r="DN108" s="343"/>
      <c r="DO108" s="343"/>
      <c r="DP108" s="343"/>
      <c r="DQ108" s="343"/>
      <c r="DR108" s="343"/>
      <c r="DS108" s="343"/>
      <c r="DT108" s="343"/>
      <c r="DU108" s="343"/>
      <c r="DV108" s="343"/>
      <c r="DW108" s="343"/>
      <c r="DX108" s="343"/>
      <c r="DY108" s="343"/>
      <c r="DZ108" s="343"/>
      <c r="EA108" s="343"/>
      <c r="EB108" s="343"/>
      <c r="EC108" s="343"/>
      <c r="ED108" s="343"/>
      <c r="EE108" s="343"/>
      <c r="EF108" s="569" t="s">
        <v>295</v>
      </c>
      <c r="EG108" s="569"/>
      <c r="EH108" s="611"/>
      <c r="EI108" s="599" t="s">
        <v>301</v>
      </c>
      <c r="EJ108" s="599"/>
      <c r="EK108" s="599"/>
      <c r="EL108" s="668">
        <f>COUNTIF(EL6:EL105,"I")</f>
        <v>3</v>
      </c>
      <c r="EM108" s="669"/>
      <c r="EN108" s="344"/>
      <c r="EO108" s="344"/>
    </row>
    <row r="109" spans="1:146" s="353" customFormat="1" ht="18.75" customHeight="1">
      <c r="A109" s="346" t="s">
        <v>95</v>
      </c>
      <c r="B109" s="346" t="s">
        <v>96</v>
      </c>
      <c r="C109" s="346" t="s">
        <v>97</v>
      </c>
      <c r="D109" s="347" t="s">
        <v>18</v>
      </c>
      <c r="E109" s="348" t="s">
        <v>98</v>
      </c>
      <c r="F109" s="601" t="s">
        <v>279</v>
      </c>
      <c r="G109" s="601"/>
      <c r="H109" s="602" t="s">
        <v>93</v>
      </c>
      <c r="I109" s="603"/>
      <c r="J109" s="624">
        <f>COUNTA(DM6:DM105)-COUNTIF(DM6:DM105,"RE")-COUNTIF(DM6:DM105,"AB")-COUNTIF(DM6:DM105,"")</f>
        <v>8</v>
      </c>
      <c r="K109" s="624"/>
      <c r="L109" s="624"/>
      <c r="M109" s="624"/>
      <c r="N109" s="624"/>
      <c r="O109" s="624"/>
      <c r="P109" s="624"/>
      <c r="Q109" s="624"/>
      <c r="R109" s="624"/>
      <c r="S109" s="624"/>
      <c r="T109" s="624"/>
      <c r="U109" s="624"/>
      <c r="V109" s="624"/>
      <c r="W109" s="624"/>
      <c r="X109" s="624"/>
      <c r="Y109" s="625">
        <f>COUNTA(DP6:DP105)-COUNTIF(DP6:DP105,"RE")-COUNTIF(DP6:DP105,"AB")-COUNTIF(DP6:DP105,"")</f>
        <v>6</v>
      </c>
      <c r="Z109" s="625"/>
      <c r="AA109" s="625"/>
      <c r="AB109" s="625"/>
      <c r="AC109" s="625"/>
      <c r="AD109" s="625"/>
      <c r="AE109" s="625"/>
      <c r="AF109" s="625"/>
      <c r="AG109" s="625"/>
      <c r="AH109" s="625"/>
      <c r="AI109" s="625"/>
      <c r="AJ109" s="625"/>
      <c r="AK109" s="625"/>
      <c r="AL109" s="625"/>
      <c r="AM109" s="625"/>
      <c r="AN109" s="624">
        <f>COUNTA(DS6:DS105)-COUNTIF(DS6:DS105,"RE")-COUNTIF(DS6:DS105,"AB")-COUNTIF(DS6:DS105,"")</f>
        <v>5</v>
      </c>
      <c r="AO109" s="624"/>
      <c r="AP109" s="624"/>
      <c r="AQ109" s="624"/>
      <c r="AR109" s="624"/>
      <c r="AS109" s="624"/>
      <c r="AT109" s="624"/>
      <c r="AU109" s="624"/>
      <c r="AV109" s="624"/>
      <c r="AW109" s="624"/>
      <c r="AX109" s="624"/>
      <c r="AY109" s="624"/>
      <c r="AZ109" s="624"/>
      <c r="BA109" s="624"/>
      <c r="BB109" s="624"/>
      <c r="BC109" s="625">
        <f>COUNTA(DV6:DV105)-COUNTIF(DV6:DV105,"RE")-COUNTIF(DV6:DV105,"AB")-COUNTIF(DV6:DV105,"")</f>
        <v>5</v>
      </c>
      <c r="BD109" s="625"/>
      <c r="BE109" s="625"/>
      <c r="BF109" s="625"/>
      <c r="BG109" s="625"/>
      <c r="BH109" s="625"/>
      <c r="BI109" s="625"/>
      <c r="BJ109" s="625"/>
      <c r="BK109" s="625"/>
      <c r="BL109" s="625"/>
      <c r="BM109" s="625"/>
      <c r="BN109" s="625"/>
      <c r="BO109" s="625"/>
      <c r="BP109" s="625"/>
      <c r="BQ109" s="625"/>
      <c r="BR109" s="624">
        <f>COUNTA(DY6:DY105)-COUNTIF(DY6:DY105,"RE")-COUNTIF(DY6:DY105,"AB")-COUNTIF(DY6:DY105,"")</f>
        <v>6</v>
      </c>
      <c r="BS109" s="624"/>
      <c r="BT109" s="624"/>
      <c r="BU109" s="624"/>
      <c r="BV109" s="624"/>
      <c r="BW109" s="624"/>
      <c r="BX109" s="624"/>
      <c r="BY109" s="624"/>
      <c r="BZ109" s="624"/>
      <c r="CA109" s="624"/>
      <c r="CB109" s="624"/>
      <c r="CC109" s="624"/>
      <c r="CD109" s="624"/>
      <c r="CE109" s="624"/>
      <c r="CF109" s="624"/>
      <c r="CG109" s="625">
        <f>COUNTA(EB6:EB105)-COUNTIF(EB6:EB105,"RE")-COUNTIF(EB6:EB105,"AB")-COUNTIF(EB6:EB105,"")</f>
        <v>5</v>
      </c>
      <c r="CH109" s="625"/>
      <c r="CI109" s="625"/>
      <c r="CJ109" s="625"/>
      <c r="CK109" s="625"/>
      <c r="CL109" s="625"/>
      <c r="CM109" s="625"/>
      <c r="CN109" s="625"/>
      <c r="CO109" s="625"/>
      <c r="CP109" s="625"/>
      <c r="CQ109" s="625"/>
      <c r="CR109" s="625"/>
      <c r="CS109" s="625"/>
      <c r="CT109" s="625"/>
      <c r="CU109" s="625"/>
      <c r="CV109" s="349"/>
      <c r="CW109" s="350"/>
      <c r="CX109" s="341"/>
      <c r="CY109" s="341"/>
      <c r="CZ109" s="341"/>
      <c r="DA109" s="341"/>
      <c r="DB109" s="341"/>
      <c r="DC109" s="351"/>
      <c r="DD109" s="351"/>
      <c r="DE109" s="351"/>
      <c r="DF109" s="351"/>
      <c r="DG109" s="351"/>
      <c r="DH109" s="351"/>
      <c r="DI109" s="352">
        <f>COUNTA(DI6:DI105)-COUNTIF(DI6:DI105,"RE")-COUNTIF(DI6:DI105,"AB")-COUNTIF(DI6:DI105,"")</f>
        <v>4</v>
      </c>
      <c r="DJ109" s="352">
        <f>COUNTA(DJ6:DJ105)-COUNTIF(DJ6:DJ105,"RE")-COUNTIF(DJ6:DJ105,"AB")-COUNTIF(DJ6:DJ105,"")</f>
        <v>4</v>
      </c>
      <c r="DK109" s="352">
        <f>COUNTA(DK6:DK105)-COUNTIF(DK6:DK105,"RE")-COUNTIF(DK6:DK105,"AB")-COUNTIF(DK6:DK105,"")</f>
        <v>4</v>
      </c>
      <c r="DL109" s="352">
        <f>COUNTA(DL6:DL105)-COUNTIF(DL6:DL105,"RE")-COUNTIF(DL6:DL105,"AB")-COUNTIF(DL6:DL105,"")</f>
        <v>4</v>
      </c>
      <c r="DM109" s="666" t="s">
        <v>141</v>
      </c>
      <c r="DN109" s="667"/>
      <c r="DO109" s="343"/>
      <c r="DP109" s="343"/>
      <c r="DQ109" s="343"/>
      <c r="DR109" s="343"/>
      <c r="DS109" s="343"/>
      <c r="DT109" s="343"/>
      <c r="DU109" s="343"/>
      <c r="DV109" s="343"/>
      <c r="DW109" s="343"/>
      <c r="DX109" s="343"/>
      <c r="DY109" s="343"/>
      <c r="DZ109" s="343"/>
      <c r="EA109" s="343"/>
      <c r="EB109" s="343"/>
      <c r="EC109" s="343"/>
      <c r="ED109" s="343"/>
      <c r="EE109" s="343"/>
      <c r="EF109" s="569"/>
      <c r="EG109" s="569"/>
      <c r="EH109" s="612"/>
      <c r="EI109" s="599" t="s">
        <v>302</v>
      </c>
      <c r="EJ109" s="599"/>
      <c r="EK109" s="599"/>
      <c r="EL109" s="690">
        <f>COUNTIF(EL6:EL105,"II")</f>
        <v>1</v>
      </c>
      <c r="EM109" s="691"/>
      <c r="EN109" s="344"/>
      <c r="EO109" s="344"/>
    </row>
    <row r="110" spans="1:146" s="345" customFormat="1" ht="18.75" customHeight="1">
      <c r="A110" s="328">
        <f>COUNTIF(EL6:EL104,"I")</f>
        <v>3</v>
      </c>
      <c r="B110" s="328">
        <f>COUNTIF(EL6:EL104,"II")</f>
        <v>1</v>
      </c>
      <c r="C110" s="328">
        <f>COUNTIF(EL6:EL104,"III")</f>
        <v>0</v>
      </c>
      <c r="D110" s="354">
        <f>A110+B110+C110</f>
        <v>4</v>
      </c>
      <c r="E110" s="355">
        <f>EL114</f>
        <v>100</v>
      </c>
      <c r="F110" s="601" t="s">
        <v>280</v>
      </c>
      <c r="G110" s="601"/>
      <c r="H110" s="602" t="s">
        <v>93</v>
      </c>
      <c r="I110" s="603"/>
      <c r="J110" s="356" t="s">
        <v>94</v>
      </c>
      <c r="K110" s="356" t="s">
        <v>95</v>
      </c>
      <c r="L110" s="581" t="s">
        <v>96</v>
      </c>
      <c r="M110" s="581"/>
      <c r="N110" s="356" t="s">
        <v>97</v>
      </c>
      <c r="O110" s="581" t="s">
        <v>134</v>
      </c>
      <c r="P110" s="581"/>
      <c r="Q110" s="574" t="s">
        <v>18</v>
      </c>
      <c r="R110" s="574"/>
      <c r="S110" s="582"/>
      <c r="T110" s="582"/>
      <c r="U110" s="582"/>
      <c r="V110" s="582"/>
      <c r="W110" s="582"/>
      <c r="X110" s="357"/>
      <c r="Y110" s="356" t="s">
        <v>94</v>
      </c>
      <c r="Z110" s="356" t="s">
        <v>95</v>
      </c>
      <c r="AA110" s="581" t="s">
        <v>96</v>
      </c>
      <c r="AB110" s="581"/>
      <c r="AC110" s="356" t="s">
        <v>97</v>
      </c>
      <c r="AD110" s="581" t="s">
        <v>134</v>
      </c>
      <c r="AE110" s="581"/>
      <c r="AF110" s="574" t="s">
        <v>18</v>
      </c>
      <c r="AG110" s="574"/>
      <c r="AH110" s="358"/>
      <c r="AI110" s="575"/>
      <c r="AJ110" s="575"/>
      <c r="AK110" s="575"/>
      <c r="AL110" s="575"/>
      <c r="AM110" s="575"/>
      <c r="AN110" s="356" t="s">
        <v>94</v>
      </c>
      <c r="AO110" s="356" t="s">
        <v>95</v>
      </c>
      <c r="AP110" s="581" t="s">
        <v>96</v>
      </c>
      <c r="AQ110" s="581"/>
      <c r="AR110" s="356" t="s">
        <v>97</v>
      </c>
      <c r="AS110" s="581" t="s">
        <v>134</v>
      </c>
      <c r="AT110" s="581"/>
      <c r="AU110" s="574" t="s">
        <v>18</v>
      </c>
      <c r="AV110" s="574"/>
      <c r="AW110" s="582"/>
      <c r="AX110" s="582"/>
      <c r="AY110" s="582"/>
      <c r="AZ110" s="582"/>
      <c r="BA110" s="582"/>
      <c r="BB110" s="357"/>
      <c r="BC110" s="356" t="s">
        <v>94</v>
      </c>
      <c r="BD110" s="356" t="s">
        <v>95</v>
      </c>
      <c r="BE110" s="581" t="s">
        <v>96</v>
      </c>
      <c r="BF110" s="581"/>
      <c r="BG110" s="356" t="s">
        <v>97</v>
      </c>
      <c r="BH110" s="581" t="s">
        <v>134</v>
      </c>
      <c r="BI110" s="581"/>
      <c r="BJ110" s="574" t="s">
        <v>18</v>
      </c>
      <c r="BK110" s="574"/>
      <c r="BL110" s="358"/>
      <c r="BM110" s="575"/>
      <c r="BN110" s="575"/>
      <c r="BO110" s="575"/>
      <c r="BP110" s="575"/>
      <c r="BQ110" s="575"/>
      <c r="BR110" s="356" t="s">
        <v>94</v>
      </c>
      <c r="BS110" s="356" t="s">
        <v>95</v>
      </c>
      <c r="BT110" s="581" t="s">
        <v>96</v>
      </c>
      <c r="BU110" s="581"/>
      <c r="BV110" s="356" t="s">
        <v>97</v>
      </c>
      <c r="BW110" s="581" t="s">
        <v>134</v>
      </c>
      <c r="BX110" s="581"/>
      <c r="BY110" s="574" t="s">
        <v>18</v>
      </c>
      <c r="BZ110" s="574"/>
      <c r="CA110" s="582"/>
      <c r="CB110" s="582"/>
      <c r="CC110" s="582"/>
      <c r="CD110" s="582"/>
      <c r="CE110" s="582"/>
      <c r="CF110" s="357"/>
      <c r="CG110" s="356" t="s">
        <v>94</v>
      </c>
      <c r="CH110" s="356" t="s">
        <v>95</v>
      </c>
      <c r="CI110" s="581" t="s">
        <v>96</v>
      </c>
      <c r="CJ110" s="581"/>
      <c r="CK110" s="356" t="s">
        <v>97</v>
      </c>
      <c r="CL110" s="581" t="s">
        <v>134</v>
      </c>
      <c r="CM110" s="581"/>
      <c r="CN110" s="574" t="s">
        <v>18</v>
      </c>
      <c r="CO110" s="574"/>
      <c r="CP110" s="358"/>
      <c r="CQ110" s="575"/>
      <c r="CR110" s="575"/>
      <c r="CS110" s="575"/>
      <c r="CT110" s="575"/>
      <c r="CU110" s="575"/>
      <c r="CV110" s="359"/>
      <c r="CW110" s="350"/>
      <c r="CX110" s="341"/>
      <c r="CY110" s="341"/>
      <c r="CZ110" s="341"/>
      <c r="DA110" s="341"/>
      <c r="DB110" s="341"/>
      <c r="DC110" s="360"/>
      <c r="DD110" s="360"/>
      <c r="DE110" s="360"/>
      <c r="DF110" s="360"/>
      <c r="DG110" s="360"/>
      <c r="DH110" s="360"/>
      <c r="DI110" s="361">
        <f>COUNTIF($DI$6:$DI$105,"A")</f>
        <v>1</v>
      </c>
      <c r="DJ110" s="361">
        <f>COUNTIF(DJ6:DJ105,"A")</f>
        <v>0</v>
      </c>
      <c r="DK110" s="361">
        <f>COUNTIF(DK6:DK105,"A")</f>
        <v>0</v>
      </c>
      <c r="DL110" s="361">
        <f>COUNTIF(DL6:DL105,"A")</f>
        <v>1</v>
      </c>
      <c r="DM110" s="343" t="s">
        <v>19</v>
      </c>
      <c r="DN110" s="343"/>
      <c r="DO110" s="343"/>
      <c r="DP110" s="343"/>
      <c r="DQ110" s="343"/>
      <c r="DR110" s="343"/>
      <c r="DS110" s="343"/>
      <c r="DT110" s="343"/>
      <c r="DU110" s="343"/>
      <c r="DV110" s="343"/>
      <c r="DW110" s="343"/>
      <c r="DX110" s="343"/>
      <c r="DY110" s="343"/>
      <c r="DZ110" s="343"/>
      <c r="EA110" s="343"/>
      <c r="EB110" s="343"/>
      <c r="EC110" s="343"/>
      <c r="ED110" s="343"/>
      <c r="EE110" s="343"/>
      <c r="EF110" s="569" t="s">
        <v>296</v>
      </c>
      <c r="EG110" s="569"/>
      <c r="EH110" s="604" t="str">
        <f>CONCATENATE("( ",'Master sheet'!C15," )")</f>
        <v>( Heeralal Jat )</v>
      </c>
      <c r="EI110" s="599" t="s">
        <v>303</v>
      </c>
      <c r="EJ110" s="599"/>
      <c r="EK110" s="599"/>
      <c r="EL110" s="668">
        <f>COUNTIF(EL6:EL105,"III")</f>
        <v>0</v>
      </c>
      <c r="EM110" s="669"/>
      <c r="EN110" s="362"/>
      <c r="EO110" s="362"/>
    </row>
    <row r="111" spans="1:146" s="345" customFormat="1" ht="18.75" customHeight="1">
      <c r="A111" s="672"/>
      <c r="B111" s="673"/>
      <c r="C111" s="673"/>
      <c r="D111" s="674"/>
      <c r="E111" s="363"/>
      <c r="F111" s="601" t="s">
        <v>281</v>
      </c>
      <c r="G111" s="601"/>
      <c r="H111" s="602" t="s">
        <v>93</v>
      </c>
      <c r="I111" s="603"/>
      <c r="J111" s="364">
        <f>COUNTIF(DM6:DM105,"D")</f>
        <v>4</v>
      </c>
      <c r="K111" s="365">
        <f>COUNTIF(DM6:DM105,"I")</f>
        <v>1</v>
      </c>
      <c r="L111" s="576">
        <f>COUNTIF(DM6:DM105,"II")</f>
        <v>0</v>
      </c>
      <c r="M111" s="576"/>
      <c r="N111" s="365">
        <f>(COUNTIF(DM6:DM105,"III")+((COUNTIF(DM6:DM105,"G"))))</f>
        <v>0</v>
      </c>
      <c r="O111" s="577">
        <f>(COUNTIF(DM6:DM105,"P"))</f>
        <v>3</v>
      </c>
      <c r="P111" s="577"/>
      <c r="Q111" s="578">
        <f>J111+K111+L111+O111+N111</f>
        <v>8</v>
      </c>
      <c r="R111" s="578"/>
      <c r="S111" s="579"/>
      <c r="T111" s="579"/>
      <c r="U111" s="579"/>
      <c r="V111" s="579"/>
      <c r="W111" s="579"/>
      <c r="X111" s="366"/>
      <c r="Y111" s="364">
        <f>COUNTIF(DP6:DP105,"D")</f>
        <v>3</v>
      </c>
      <c r="Z111" s="365">
        <f>COUNTIF(DP6:DP105,"I")</f>
        <v>1</v>
      </c>
      <c r="AA111" s="576">
        <f>COUNTIF(DP6:DP105,"II")</f>
        <v>1</v>
      </c>
      <c r="AB111" s="576"/>
      <c r="AC111" s="365">
        <f>(COUNTIF(DP6:DP105,"III")+((COUNTIF(DP6:DP105,"G"))))</f>
        <v>0</v>
      </c>
      <c r="AD111" s="577">
        <f>(COUNTIF(DP6:DP105,"P"))</f>
        <v>1</v>
      </c>
      <c r="AE111" s="577"/>
      <c r="AF111" s="578">
        <f>Y111+Z111+AA111+AD111+AC111</f>
        <v>6</v>
      </c>
      <c r="AG111" s="578"/>
      <c r="AH111" s="367"/>
      <c r="AI111" s="580"/>
      <c r="AJ111" s="580"/>
      <c r="AK111" s="580"/>
      <c r="AL111" s="580"/>
      <c r="AM111" s="580"/>
      <c r="AN111" s="364">
        <f>COUNTIF(DS6:DS105,"D")</f>
        <v>1</v>
      </c>
      <c r="AO111" s="365">
        <f>COUNTIF(DS6:DS105,"I")</f>
        <v>2</v>
      </c>
      <c r="AP111" s="576">
        <f>COUNTIF(DS6:DS105,"II")</f>
        <v>1</v>
      </c>
      <c r="AQ111" s="576"/>
      <c r="AR111" s="365">
        <f>(COUNTIF(DS6:DS105,"III")+((COUNTIF(DS6:DS105,"G"))))</f>
        <v>0</v>
      </c>
      <c r="AS111" s="577">
        <f>(COUNTIF(DS6:DS105,"P"))</f>
        <v>1</v>
      </c>
      <c r="AT111" s="577"/>
      <c r="AU111" s="578">
        <f>AN111+AO111+AP111+AS111+AR111</f>
        <v>5</v>
      </c>
      <c r="AV111" s="578"/>
      <c r="AW111" s="579"/>
      <c r="AX111" s="579"/>
      <c r="AY111" s="579"/>
      <c r="AZ111" s="579"/>
      <c r="BA111" s="579"/>
      <c r="BB111" s="366"/>
      <c r="BC111" s="364">
        <f>COUNTIF(DV6:DV105,"D")</f>
        <v>2</v>
      </c>
      <c r="BD111" s="365">
        <f>COUNTIF(DV6:DV105,"I")</f>
        <v>1</v>
      </c>
      <c r="BE111" s="576">
        <f>COUNTIF(DV6:DV105,"II")</f>
        <v>1</v>
      </c>
      <c r="BF111" s="576"/>
      <c r="BG111" s="365">
        <f>(COUNTIF(DV6:DV105,"III")+((COUNTIF(DV6:DV105,"G"))))</f>
        <v>0</v>
      </c>
      <c r="BH111" s="577">
        <f>(COUNTIF(DV6:DV105,"P"))</f>
        <v>1</v>
      </c>
      <c r="BI111" s="577"/>
      <c r="BJ111" s="578">
        <f>BC111+BD111+BE111+BH111+BG111</f>
        <v>5</v>
      </c>
      <c r="BK111" s="578"/>
      <c r="BL111" s="367"/>
      <c r="BM111" s="580"/>
      <c r="BN111" s="580"/>
      <c r="BO111" s="580"/>
      <c r="BP111" s="580"/>
      <c r="BQ111" s="580"/>
      <c r="BR111" s="364">
        <f>COUNTIF(DY6:DY105,"D")</f>
        <v>0</v>
      </c>
      <c r="BS111" s="365">
        <f>COUNTIF(DY6:DY105,"I")</f>
        <v>4</v>
      </c>
      <c r="BT111" s="576">
        <f>COUNTIF(DY6:DY105,"II")</f>
        <v>1</v>
      </c>
      <c r="BU111" s="576"/>
      <c r="BV111" s="365">
        <f>(COUNTIF(DY6:DY105,"III")+((COUNTIF(DY6:DY105,"G"))))</f>
        <v>0</v>
      </c>
      <c r="BW111" s="577">
        <f>(COUNTIF(DY6:DY105,"P"))</f>
        <v>1</v>
      </c>
      <c r="BX111" s="577"/>
      <c r="BY111" s="578">
        <f>BR111+BS111+BT111+BW111+BV111</f>
        <v>6</v>
      </c>
      <c r="BZ111" s="578"/>
      <c r="CA111" s="579"/>
      <c r="CB111" s="579"/>
      <c r="CC111" s="579"/>
      <c r="CD111" s="579"/>
      <c r="CE111" s="579"/>
      <c r="CF111" s="366"/>
      <c r="CG111" s="364">
        <f>COUNTIF(EB6:EB105,"D")</f>
        <v>3</v>
      </c>
      <c r="CH111" s="365">
        <f>COUNTIF(EB6:EB105,"I")</f>
        <v>0</v>
      </c>
      <c r="CI111" s="576">
        <f>COUNTIF(EB6:EB105,"II")</f>
        <v>1</v>
      </c>
      <c r="CJ111" s="576"/>
      <c r="CK111" s="365">
        <f>(COUNTIF(EB6:EB105,"III")+((COUNTIF(EB6:EB105,"G"))))</f>
        <v>0</v>
      </c>
      <c r="CL111" s="577">
        <f>(COUNTIF(EB6:EB105,"P"))</f>
        <v>1</v>
      </c>
      <c r="CM111" s="577"/>
      <c r="CN111" s="578">
        <f>CG111+CH111+CI111+CL111+CK111</f>
        <v>5</v>
      </c>
      <c r="CO111" s="578"/>
      <c r="CP111" s="367"/>
      <c r="CQ111" s="580"/>
      <c r="CR111" s="580"/>
      <c r="CS111" s="580"/>
      <c r="CT111" s="580"/>
      <c r="CU111" s="580"/>
      <c r="CV111" s="368"/>
      <c r="CW111" s="350"/>
      <c r="CX111" s="341"/>
      <c r="CY111" s="341"/>
      <c r="CZ111" s="341"/>
      <c r="DA111" s="341"/>
      <c r="DB111" s="341"/>
      <c r="DC111" s="369"/>
      <c r="DD111" s="369"/>
      <c r="DE111" s="369"/>
      <c r="DF111" s="369"/>
      <c r="DG111" s="369"/>
      <c r="DH111" s="369"/>
      <c r="DI111" s="361">
        <f>COUNTIF($DI$6:$DI$105,"B")</f>
        <v>1</v>
      </c>
      <c r="DJ111" s="361">
        <f>COUNTIF(DJ6:DJ105,"B")</f>
        <v>2</v>
      </c>
      <c r="DK111" s="361">
        <f>COUNTIF(DK6:DK105,"B")</f>
        <v>0</v>
      </c>
      <c r="DL111" s="361">
        <f>COUNTIF(DL6:DL105,"B")</f>
        <v>1</v>
      </c>
      <c r="DM111" s="343" t="s">
        <v>137</v>
      </c>
      <c r="DN111" s="343"/>
      <c r="DO111" s="343"/>
      <c r="DP111" s="343"/>
      <c r="DQ111" s="343"/>
      <c r="DR111" s="343"/>
      <c r="DS111" s="343"/>
      <c r="DT111" s="343"/>
      <c r="DU111" s="343"/>
      <c r="DV111" s="343"/>
      <c r="DW111" s="343"/>
      <c r="DX111" s="343"/>
      <c r="DY111" s="343"/>
      <c r="DZ111" s="343"/>
      <c r="EA111" s="343"/>
      <c r="EB111" s="343"/>
      <c r="EC111" s="343"/>
      <c r="ED111" s="343"/>
      <c r="EE111" s="343"/>
      <c r="EF111" s="569"/>
      <c r="EG111" s="569"/>
      <c r="EH111" s="605"/>
      <c r="EI111" s="599" t="s">
        <v>390</v>
      </c>
      <c r="EJ111" s="599"/>
      <c r="EK111" s="599"/>
      <c r="EL111" s="688">
        <f>COUNTIF(EL6:EL105,"p")</f>
        <v>1</v>
      </c>
      <c r="EM111" s="689"/>
      <c r="EN111" s="362"/>
      <c r="EO111" s="362"/>
    </row>
    <row r="112" spans="1:146" s="374" customFormat="1" ht="18.75" customHeight="1">
      <c r="A112" s="606" t="s">
        <v>288</v>
      </c>
      <c r="B112" s="607"/>
      <c r="C112" s="607"/>
      <c r="D112" s="607"/>
      <c r="E112" s="370">
        <f>EL115</f>
        <v>0</v>
      </c>
      <c r="F112" s="610" t="s">
        <v>282</v>
      </c>
      <c r="G112" s="610"/>
      <c r="H112" s="602" t="s">
        <v>93</v>
      </c>
      <c r="I112" s="603"/>
      <c r="J112" s="608">
        <f>IF(J109=0,0,Q111/J109*100)</f>
        <v>100</v>
      </c>
      <c r="K112" s="608"/>
      <c r="L112" s="608"/>
      <c r="M112" s="608"/>
      <c r="N112" s="608"/>
      <c r="O112" s="608"/>
      <c r="P112" s="608"/>
      <c r="Q112" s="608"/>
      <c r="R112" s="608"/>
      <c r="S112" s="608"/>
      <c r="T112" s="608"/>
      <c r="U112" s="608"/>
      <c r="V112" s="608"/>
      <c r="W112" s="608"/>
      <c r="X112" s="608"/>
      <c r="Y112" s="609">
        <f>IF(Y109=0,0,AF111/Y109*100)</f>
        <v>100</v>
      </c>
      <c r="Z112" s="609"/>
      <c r="AA112" s="609"/>
      <c r="AB112" s="609"/>
      <c r="AC112" s="609"/>
      <c r="AD112" s="609"/>
      <c r="AE112" s="609"/>
      <c r="AF112" s="609"/>
      <c r="AG112" s="609"/>
      <c r="AH112" s="609"/>
      <c r="AI112" s="609"/>
      <c r="AJ112" s="609"/>
      <c r="AK112" s="609"/>
      <c r="AL112" s="609"/>
      <c r="AM112" s="609"/>
      <c r="AN112" s="608">
        <f>IF(AN109=0,0,AU111/AN109*100)</f>
        <v>100</v>
      </c>
      <c r="AO112" s="608"/>
      <c r="AP112" s="608"/>
      <c r="AQ112" s="608"/>
      <c r="AR112" s="608"/>
      <c r="AS112" s="608"/>
      <c r="AT112" s="608"/>
      <c r="AU112" s="608"/>
      <c r="AV112" s="608"/>
      <c r="AW112" s="608"/>
      <c r="AX112" s="608"/>
      <c r="AY112" s="608"/>
      <c r="AZ112" s="608"/>
      <c r="BA112" s="608"/>
      <c r="BB112" s="608"/>
      <c r="BC112" s="609">
        <f>IF(BC109=0,0,BJ111/BC109*100)</f>
        <v>100</v>
      </c>
      <c r="BD112" s="609"/>
      <c r="BE112" s="609"/>
      <c r="BF112" s="609"/>
      <c r="BG112" s="609"/>
      <c r="BH112" s="609"/>
      <c r="BI112" s="609"/>
      <c r="BJ112" s="609"/>
      <c r="BK112" s="609"/>
      <c r="BL112" s="609"/>
      <c r="BM112" s="609"/>
      <c r="BN112" s="609"/>
      <c r="BO112" s="609"/>
      <c r="BP112" s="609"/>
      <c r="BQ112" s="609"/>
      <c r="BR112" s="608">
        <f>IF(BR109=0,0,BY111/BR109*100)</f>
        <v>100</v>
      </c>
      <c r="BS112" s="608"/>
      <c r="BT112" s="608"/>
      <c r="BU112" s="608"/>
      <c r="BV112" s="608"/>
      <c r="BW112" s="608"/>
      <c r="BX112" s="608"/>
      <c r="BY112" s="608"/>
      <c r="BZ112" s="608"/>
      <c r="CA112" s="608"/>
      <c r="CB112" s="608"/>
      <c r="CC112" s="608"/>
      <c r="CD112" s="608"/>
      <c r="CE112" s="608"/>
      <c r="CF112" s="608"/>
      <c r="CG112" s="609">
        <f>IF(CG109=0,0,CN111/CG109*100)</f>
        <v>100</v>
      </c>
      <c r="CH112" s="609"/>
      <c r="CI112" s="609"/>
      <c r="CJ112" s="609"/>
      <c r="CK112" s="609"/>
      <c r="CL112" s="609"/>
      <c r="CM112" s="609"/>
      <c r="CN112" s="609"/>
      <c r="CO112" s="609"/>
      <c r="CP112" s="609"/>
      <c r="CQ112" s="609"/>
      <c r="CR112" s="609"/>
      <c r="CS112" s="609"/>
      <c r="CT112" s="609"/>
      <c r="CU112" s="609"/>
      <c r="CV112" s="371"/>
      <c r="CW112" s="350"/>
      <c r="CX112" s="341"/>
      <c r="CY112" s="341"/>
      <c r="CZ112" s="341"/>
      <c r="DA112" s="341"/>
      <c r="DB112" s="341"/>
      <c r="DC112" s="372"/>
      <c r="DD112" s="372"/>
      <c r="DE112" s="372"/>
      <c r="DF112" s="372"/>
      <c r="DG112" s="372"/>
      <c r="DH112" s="372"/>
      <c r="DI112" s="361">
        <f>COUNTIF($DI$6:$DI$105,"C")</f>
        <v>1</v>
      </c>
      <c r="DJ112" s="361">
        <f>COUNTIF(DJ6:DJ105,"C")</f>
        <v>1</v>
      </c>
      <c r="DK112" s="361">
        <f>COUNTIF(DK6:DK105,"C")</f>
        <v>1</v>
      </c>
      <c r="DL112" s="361">
        <f>COUNTIF(DL6:DL105,"C")</f>
        <v>0</v>
      </c>
      <c r="DM112" s="343" t="s">
        <v>138</v>
      </c>
      <c r="DN112" s="343"/>
      <c r="DO112" s="343"/>
      <c r="DP112" s="343"/>
      <c r="DQ112" s="343"/>
      <c r="DR112" s="343"/>
      <c r="DS112" s="343"/>
      <c r="DT112" s="343"/>
      <c r="DU112" s="343"/>
      <c r="DV112" s="343"/>
      <c r="DW112" s="343"/>
      <c r="DX112" s="343"/>
      <c r="DY112" s="343"/>
      <c r="DZ112" s="343"/>
      <c r="EA112" s="343"/>
      <c r="EB112" s="343"/>
      <c r="EC112" s="343"/>
      <c r="ED112" s="343"/>
      <c r="EE112" s="343"/>
      <c r="EF112" s="569" t="s">
        <v>297</v>
      </c>
      <c r="EG112" s="569"/>
      <c r="EH112" s="604" t="str">
        <f>CONCATENATE("( ",'Master sheet'!C19," )")</f>
        <v>( Bhagwan singh )</v>
      </c>
      <c r="EI112" s="599" t="s">
        <v>304</v>
      </c>
      <c r="EJ112" s="599"/>
      <c r="EK112" s="599"/>
      <c r="EL112" s="686">
        <f>COUNTIF(EI6:EI105,"iwjd")</f>
        <v>0</v>
      </c>
      <c r="EM112" s="687"/>
      <c r="EN112" s="373"/>
      <c r="EO112" s="373"/>
    </row>
    <row r="113" spans="1:146" s="377" customFormat="1" ht="20.25" customHeight="1">
      <c r="A113" s="606" t="s">
        <v>289</v>
      </c>
      <c r="B113" s="607"/>
      <c r="C113" s="607"/>
      <c r="D113" s="607"/>
      <c r="E113" s="370">
        <f>EL113</f>
        <v>0</v>
      </c>
      <c r="F113" s="601" t="s">
        <v>283</v>
      </c>
      <c r="G113" s="601"/>
      <c r="H113" s="602" t="s">
        <v>93</v>
      </c>
      <c r="I113" s="603"/>
      <c r="J113" s="572">
        <f>COUNTIF(DM6:DM105,"S")</f>
        <v>0</v>
      </c>
      <c r="K113" s="572"/>
      <c r="L113" s="572"/>
      <c r="M113" s="572"/>
      <c r="N113" s="572"/>
      <c r="O113" s="572"/>
      <c r="P113" s="572"/>
      <c r="Q113" s="572"/>
      <c r="R113" s="572"/>
      <c r="S113" s="572"/>
      <c r="T113" s="572"/>
      <c r="U113" s="572"/>
      <c r="V113" s="572"/>
      <c r="W113" s="572"/>
      <c r="X113" s="572"/>
      <c r="Y113" s="573">
        <f>COUNTIF(DP6:DP105,"S")</f>
        <v>0</v>
      </c>
      <c r="Z113" s="573"/>
      <c r="AA113" s="573"/>
      <c r="AB113" s="573"/>
      <c r="AC113" s="573"/>
      <c r="AD113" s="573"/>
      <c r="AE113" s="573"/>
      <c r="AF113" s="573"/>
      <c r="AG113" s="573"/>
      <c r="AH113" s="573"/>
      <c r="AI113" s="573"/>
      <c r="AJ113" s="573"/>
      <c r="AK113" s="573"/>
      <c r="AL113" s="573"/>
      <c r="AM113" s="573"/>
      <c r="AN113" s="572">
        <f>COUNTIF(DS6:DS105,"S")</f>
        <v>0</v>
      </c>
      <c r="AO113" s="572"/>
      <c r="AP113" s="572"/>
      <c r="AQ113" s="572"/>
      <c r="AR113" s="572"/>
      <c r="AS113" s="572"/>
      <c r="AT113" s="572"/>
      <c r="AU113" s="572"/>
      <c r="AV113" s="572"/>
      <c r="AW113" s="572"/>
      <c r="AX113" s="572"/>
      <c r="AY113" s="572"/>
      <c r="AZ113" s="572"/>
      <c r="BA113" s="572"/>
      <c r="BB113" s="572"/>
      <c r="BC113" s="573">
        <f>COUNTIF(DV6:DV105,"S")</f>
        <v>0</v>
      </c>
      <c r="BD113" s="573"/>
      <c r="BE113" s="573"/>
      <c r="BF113" s="573"/>
      <c r="BG113" s="573"/>
      <c r="BH113" s="573"/>
      <c r="BI113" s="573"/>
      <c r="BJ113" s="573"/>
      <c r="BK113" s="573"/>
      <c r="BL113" s="573"/>
      <c r="BM113" s="573"/>
      <c r="BN113" s="573"/>
      <c r="BO113" s="573"/>
      <c r="BP113" s="573"/>
      <c r="BQ113" s="573"/>
      <c r="BR113" s="572">
        <f>COUNTIF(DY6:DY105,"S")</f>
        <v>0</v>
      </c>
      <c r="BS113" s="572"/>
      <c r="BT113" s="572"/>
      <c r="BU113" s="572"/>
      <c r="BV113" s="572"/>
      <c r="BW113" s="572"/>
      <c r="BX113" s="572"/>
      <c r="BY113" s="572"/>
      <c r="BZ113" s="572"/>
      <c r="CA113" s="572"/>
      <c r="CB113" s="572"/>
      <c r="CC113" s="572"/>
      <c r="CD113" s="572"/>
      <c r="CE113" s="572"/>
      <c r="CF113" s="572"/>
      <c r="CG113" s="573">
        <f>COUNTIF(EB6:EB105,"S")</f>
        <v>0</v>
      </c>
      <c r="CH113" s="573"/>
      <c r="CI113" s="573"/>
      <c r="CJ113" s="573"/>
      <c r="CK113" s="573"/>
      <c r="CL113" s="573"/>
      <c r="CM113" s="573"/>
      <c r="CN113" s="573"/>
      <c r="CO113" s="573"/>
      <c r="CP113" s="573"/>
      <c r="CQ113" s="573"/>
      <c r="CR113" s="573"/>
      <c r="CS113" s="573"/>
      <c r="CT113" s="573"/>
      <c r="CU113" s="573"/>
      <c r="CV113" s="375"/>
      <c r="CW113" s="350"/>
      <c r="CX113" s="341"/>
      <c r="CY113" s="341"/>
      <c r="CZ113" s="341"/>
      <c r="DA113" s="341"/>
      <c r="DB113" s="341"/>
      <c r="DC113" s="376"/>
      <c r="DD113" s="376"/>
      <c r="DE113" s="376"/>
      <c r="DF113" s="376"/>
      <c r="DG113" s="376"/>
      <c r="DH113" s="376"/>
      <c r="DI113" s="361">
        <f>COUNTIF($DI$6:$DI$105,"D")</f>
        <v>1</v>
      </c>
      <c r="DJ113" s="361">
        <f>COUNTIF(DJ6:DJ105,"D")</f>
        <v>1</v>
      </c>
      <c r="DK113" s="361">
        <f>COUNTIF(DK6:DK105,"D")</f>
        <v>1</v>
      </c>
      <c r="DL113" s="361">
        <f>COUNTIF(DL6:DL105,"D")</f>
        <v>1</v>
      </c>
      <c r="DM113" s="343" t="s">
        <v>94</v>
      </c>
      <c r="DN113" s="343"/>
      <c r="DO113" s="343"/>
      <c r="DP113" s="343"/>
      <c r="DQ113" s="343"/>
      <c r="DR113" s="343"/>
      <c r="DS113" s="343"/>
      <c r="DT113" s="343"/>
      <c r="DU113" s="343"/>
      <c r="DV113" s="343"/>
      <c r="DW113" s="343"/>
      <c r="DX113" s="343"/>
      <c r="DY113" s="343"/>
      <c r="DZ113" s="343"/>
      <c r="EA113" s="343"/>
      <c r="EB113" s="343"/>
      <c r="EC113" s="343"/>
      <c r="ED113" s="343"/>
      <c r="EE113" s="343"/>
      <c r="EF113" s="569"/>
      <c r="EG113" s="569"/>
      <c r="EH113" s="605"/>
      <c r="EI113" s="599" t="s">
        <v>305</v>
      </c>
      <c r="EJ113" s="599"/>
      <c r="EK113" s="599"/>
      <c r="EL113" s="670">
        <f>COUNTIF(EI6:EI105,"vuqRrh.kZ")</f>
        <v>0</v>
      </c>
      <c r="EM113" s="671"/>
      <c r="EN113" s="373"/>
      <c r="EO113" s="373"/>
    </row>
    <row r="114" spans="1:146" s="379" customFormat="1" ht="20.25" customHeight="1">
      <c r="A114" s="606" t="s">
        <v>290</v>
      </c>
      <c r="B114" s="607"/>
      <c r="C114" s="607"/>
      <c r="D114" s="607"/>
      <c r="E114" s="363"/>
      <c r="F114" s="601" t="s">
        <v>284</v>
      </c>
      <c r="G114" s="601"/>
      <c r="H114" s="602" t="s">
        <v>93</v>
      </c>
      <c r="I114" s="603"/>
      <c r="J114" s="572">
        <f>COUNTIF(DM6:DM105,"F")</f>
        <v>0</v>
      </c>
      <c r="K114" s="572"/>
      <c r="L114" s="572"/>
      <c r="M114" s="572"/>
      <c r="N114" s="572"/>
      <c r="O114" s="572"/>
      <c r="P114" s="572"/>
      <c r="Q114" s="572"/>
      <c r="R114" s="572"/>
      <c r="S114" s="572"/>
      <c r="T114" s="572"/>
      <c r="U114" s="572"/>
      <c r="V114" s="572"/>
      <c r="W114" s="572"/>
      <c r="X114" s="572"/>
      <c r="Y114" s="573">
        <f>COUNTIF(DP6:DP105,"F")</f>
        <v>0</v>
      </c>
      <c r="Z114" s="573"/>
      <c r="AA114" s="573"/>
      <c r="AB114" s="573"/>
      <c r="AC114" s="573"/>
      <c r="AD114" s="573"/>
      <c r="AE114" s="573"/>
      <c r="AF114" s="573"/>
      <c r="AG114" s="573"/>
      <c r="AH114" s="573"/>
      <c r="AI114" s="573"/>
      <c r="AJ114" s="573"/>
      <c r="AK114" s="573"/>
      <c r="AL114" s="573"/>
      <c r="AM114" s="573"/>
      <c r="AN114" s="572">
        <f>COUNTIF(DS6:DS105,"F")</f>
        <v>0</v>
      </c>
      <c r="AO114" s="572"/>
      <c r="AP114" s="572"/>
      <c r="AQ114" s="572"/>
      <c r="AR114" s="572"/>
      <c r="AS114" s="572"/>
      <c r="AT114" s="572"/>
      <c r="AU114" s="572"/>
      <c r="AV114" s="572"/>
      <c r="AW114" s="572"/>
      <c r="AX114" s="572"/>
      <c r="AY114" s="572"/>
      <c r="AZ114" s="572"/>
      <c r="BA114" s="572"/>
      <c r="BB114" s="572"/>
      <c r="BC114" s="573">
        <f>COUNTIF(DV6:DV105,"F")</f>
        <v>0</v>
      </c>
      <c r="BD114" s="573"/>
      <c r="BE114" s="573"/>
      <c r="BF114" s="573"/>
      <c r="BG114" s="573"/>
      <c r="BH114" s="573"/>
      <c r="BI114" s="573"/>
      <c r="BJ114" s="573"/>
      <c r="BK114" s="573"/>
      <c r="BL114" s="573"/>
      <c r="BM114" s="573"/>
      <c r="BN114" s="573"/>
      <c r="BO114" s="573"/>
      <c r="BP114" s="573"/>
      <c r="BQ114" s="573"/>
      <c r="BR114" s="572">
        <f>COUNTIF(DY6:DY105,"F")</f>
        <v>0</v>
      </c>
      <c r="BS114" s="572"/>
      <c r="BT114" s="572"/>
      <c r="BU114" s="572"/>
      <c r="BV114" s="572"/>
      <c r="BW114" s="572"/>
      <c r="BX114" s="572"/>
      <c r="BY114" s="572"/>
      <c r="BZ114" s="572"/>
      <c r="CA114" s="572"/>
      <c r="CB114" s="572"/>
      <c r="CC114" s="572"/>
      <c r="CD114" s="572"/>
      <c r="CE114" s="572"/>
      <c r="CF114" s="572"/>
      <c r="CG114" s="573">
        <f>COUNTIF(EB6:EB105,"F")</f>
        <v>0</v>
      </c>
      <c r="CH114" s="573"/>
      <c r="CI114" s="573"/>
      <c r="CJ114" s="573"/>
      <c r="CK114" s="573"/>
      <c r="CL114" s="573"/>
      <c r="CM114" s="573"/>
      <c r="CN114" s="573"/>
      <c r="CO114" s="573"/>
      <c r="CP114" s="573"/>
      <c r="CQ114" s="573"/>
      <c r="CR114" s="573"/>
      <c r="CS114" s="573"/>
      <c r="CT114" s="573"/>
      <c r="CU114" s="573"/>
      <c r="CV114" s="375"/>
      <c r="CW114" s="350"/>
      <c r="CX114" s="341"/>
      <c r="CY114" s="341"/>
      <c r="CZ114" s="341"/>
      <c r="DA114" s="341"/>
      <c r="DB114" s="341"/>
      <c r="DC114" s="376"/>
      <c r="DD114" s="376"/>
      <c r="DE114" s="376"/>
      <c r="DF114" s="376"/>
      <c r="DG114" s="376"/>
      <c r="DH114" s="376"/>
      <c r="DI114" s="361">
        <f>COUNTIF($DI$6:$DI$105,"E")</f>
        <v>0</v>
      </c>
      <c r="DJ114" s="361">
        <f>COUNTIF(DJ6:DJ105,"E")</f>
        <v>0</v>
      </c>
      <c r="DK114" s="361">
        <f>COUNTIF(DK6:DK105,"E")</f>
        <v>2</v>
      </c>
      <c r="DL114" s="361">
        <f>COUNTIF(DL6:DL105,"E")</f>
        <v>1</v>
      </c>
      <c r="DM114" s="343" t="s">
        <v>139</v>
      </c>
      <c r="DN114" s="343"/>
      <c r="DO114" s="343"/>
      <c r="DP114" s="343"/>
      <c r="DQ114" s="343"/>
      <c r="DR114" s="343"/>
      <c r="DS114" s="343"/>
      <c r="DT114" s="343"/>
      <c r="DU114" s="343"/>
      <c r="DV114" s="343"/>
      <c r="DW114" s="343"/>
      <c r="DX114" s="343"/>
      <c r="DY114" s="343"/>
      <c r="DZ114" s="343"/>
      <c r="EA114" s="343"/>
      <c r="EB114" s="343"/>
      <c r="EC114" s="343"/>
      <c r="ED114" s="343"/>
      <c r="EE114" s="343"/>
      <c r="EF114" s="569" t="s">
        <v>298</v>
      </c>
      <c r="EG114" s="569"/>
      <c r="EH114" s="604" t="str">
        <f>CONCATENATE("( ",'Master sheet'!C18," )")</f>
        <v>( Mahendra Patel )</v>
      </c>
      <c r="EI114" s="599" t="s">
        <v>306</v>
      </c>
      <c r="EJ114" s="599"/>
      <c r="EK114" s="599"/>
      <c r="EL114" s="684">
        <f>IF(EL107=0,0,EP118/EL107*100)</f>
        <v>100</v>
      </c>
      <c r="EM114" s="685"/>
      <c r="EN114" s="378"/>
      <c r="EO114" s="378"/>
    </row>
    <row r="115" spans="1:146" s="381" customFormat="1" ht="20.25" customHeight="1">
      <c r="A115" s="606" t="s">
        <v>291</v>
      </c>
      <c r="B115" s="607"/>
      <c r="C115" s="607"/>
      <c r="D115" s="607"/>
      <c r="E115" s="363"/>
      <c r="F115" s="601" t="s">
        <v>285</v>
      </c>
      <c r="G115" s="601"/>
      <c r="H115" s="602" t="s">
        <v>93</v>
      </c>
      <c r="I115" s="603"/>
      <c r="J115" s="572">
        <f>COUNTIF(DM6:DM105,"RW")</f>
        <v>0</v>
      </c>
      <c r="K115" s="572"/>
      <c r="L115" s="572"/>
      <c r="M115" s="572"/>
      <c r="N115" s="572"/>
      <c r="O115" s="572"/>
      <c r="P115" s="572"/>
      <c r="Q115" s="572"/>
      <c r="R115" s="572"/>
      <c r="S115" s="572"/>
      <c r="T115" s="572"/>
      <c r="U115" s="572"/>
      <c r="V115" s="572"/>
      <c r="W115" s="572"/>
      <c r="X115" s="572"/>
      <c r="Y115" s="573">
        <f>COUNTIF(DP6:DP105,"RW")</f>
        <v>0</v>
      </c>
      <c r="Z115" s="573"/>
      <c r="AA115" s="573"/>
      <c r="AB115" s="573"/>
      <c r="AC115" s="573"/>
      <c r="AD115" s="573"/>
      <c r="AE115" s="573"/>
      <c r="AF115" s="573"/>
      <c r="AG115" s="573"/>
      <c r="AH115" s="573"/>
      <c r="AI115" s="573"/>
      <c r="AJ115" s="573"/>
      <c r="AK115" s="573"/>
      <c r="AL115" s="573"/>
      <c r="AM115" s="573"/>
      <c r="AN115" s="572">
        <f>COUNTIF(DS6:DS105,"RW")</f>
        <v>0</v>
      </c>
      <c r="AO115" s="572"/>
      <c r="AP115" s="572"/>
      <c r="AQ115" s="572"/>
      <c r="AR115" s="572"/>
      <c r="AS115" s="572"/>
      <c r="AT115" s="572"/>
      <c r="AU115" s="572"/>
      <c r="AV115" s="572"/>
      <c r="AW115" s="572"/>
      <c r="AX115" s="572"/>
      <c r="AY115" s="572"/>
      <c r="AZ115" s="572"/>
      <c r="BA115" s="572"/>
      <c r="BB115" s="572"/>
      <c r="BC115" s="573">
        <f>COUNTIF(DV6:DV105,"RW")</f>
        <v>0</v>
      </c>
      <c r="BD115" s="573"/>
      <c r="BE115" s="573"/>
      <c r="BF115" s="573"/>
      <c r="BG115" s="573"/>
      <c r="BH115" s="573"/>
      <c r="BI115" s="573"/>
      <c r="BJ115" s="573"/>
      <c r="BK115" s="573"/>
      <c r="BL115" s="573"/>
      <c r="BM115" s="573"/>
      <c r="BN115" s="573"/>
      <c r="BO115" s="573"/>
      <c r="BP115" s="573"/>
      <c r="BQ115" s="573"/>
      <c r="BR115" s="572">
        <f>COUNTIF(DY6:DY105,"RW")</f>
        <v>0</v>
      </c>
      <c r="BS115" s="572"/>
      <c r="BT115" s="572"/>
      <c r="BU115" s="572"/>
      <c r="BV115" s="572"/>
      <c r="BW115" s="572"/>
      <c r="BX115" s="572"/>
      <c r="BY115" s="572"/>
      <c r="BZ115" s="572"/>
      <c r="CA115" s="572"/>
      <c r="CB115" s="572"/>
      <c r="CC115" s="572"/>
      <c r="CD115" s="572"/>
      <c r="CE115" s="572"/>
      <c r="CF115" s="572"/>
      <c r="CG115" s="573">
        <f>COUNTIF(EB6:EB105,"RW")</f>
        <v>0</v>
      </c>
      <c r="CH115" s="573"/>
      <c r="CI115" s="573"/>
      <c r="CJ115" s="573"/>
      <c r="CK115" s="573"/>
      <c r="CL115" s="573"/>
      <c r="CM115" s="573"/>
      <c r="CN115" s="573"/>
      <c r="CO115" s="573"/>
      <c r="CP115" s="573"/>
      <c r="CQ115" s="573"/>
      <c r="CR115" s="573"/>
      <c r="CS115" s="573"/>
      <c r="CT115" s="573"/>
      <c r="CU115" s="573"/>
      <c r="CV115" s="375"/>
      <c r="CW115" s="350"/>
      <c r="CX115" s="341"/>
      <c r="CY115" s="341"/>
      <c r="CZ115" s="341"/>
      <c r="DA115" s="341"/>
      <c r="DB115" s="341"/>
      <c r="DC115" s="376"/>
      <c r="DD115" s="376"/>
      <c r="DE115" s="376"/>
      <c r="DF115" s="376"/>
      <c r="DG115" s="376"/>
      <c r="DH115" s="376"/>
      <c r="DI115" s="380"/>
      <c r="DJ115" s="380"/>
      <c r="DK115" s="380"/>
      <c r="DL115" s="380"/>
      <c r="DM115" s="343"/>
      <c r="DN115" s="343"/>
      <c r="DO115" s="343"/>
      <c r="DP115" s="343"/>
      <c r="DQ115" s="343"/>
      <c r="DR115" s="343"/>
      <c r="DS115" s="343"/>
      <c r="DT115" s="343"/>
      <c r="DU115" s="343"/>
      <c r="DV115" s="343"/>
      <c r="DW115" s="343"/>
      <c r="DX115" s="343"/>
      <c r="DY115" s="343"/>
      <c r="DZ115" s="343"/>
      <c r="EA115" s="343"/>
      <c r="EB115" s="343"/>
      <c r="EC115" s="343"/>
      <c r="ED115" s="343"/>
      <c r="EE115" s="343"/>
      <c r="EF115" s="569"/>
      <c r="EG115" s="569"/>
      <c r="EH115" s="605"/>
      <c r="EI115" s="599" t="s">
        <v>307</v>
      </c>
      <c r="EJ115" s="599"/>
      <c r="EK115" s="599"/>
      <c r="EL115" s="682">
        <f>COUNTIF(EI6:EI105,"iqu% ijh{kk")</f>
        <v>0</v>
      </c>
      <c r="EM115" s="683"/>
      <c r="EN115" s="378"/>
      <c r="EO115" s="378"/>
    </row>
    <row r="116" spans="1:146" s="379" customFormat="1" ht="20.25" customHeight="1">
      <c r="A116" s="606" t="s">
        <v>292</v>
      </c>
      <c r="B116" s="607"/>
      <c r="C116" s="607"/>
      <c r="D116" s="607"/>
      <c r="E116" s="363"/>
      <c r="F116" s="601" t="s">
        <v>286</v>
      </c>
      <c r="G116" s="601"/>
      <c r="H116" s="602" t="s">
        <v>93</v>
      </c>
      <c r="I116" s="603"/>
      <c r="J116" s="572">
        <f>COUNTIF(DM6:DM105,"AB")</f>
        <v>0</v>
      </c>
      <c r="K116" s="572"/>
      <c r="L116" s="572"/>
      <c r="M116" s="572"/>
      <c r="N116" s="572"/>
      <c r="O116" s="572"/>
      <c r="P116" s="572"/>
      <c r="Q116" s="572"/>
      <c r="R116" s="572"/>
      <c r="S116" s="572"/>
      <c r="T116" s="572"/>
      <c r="U116" s="572"/>
      <c r="V116" s="572"/>
      <c r="W116" s="572"/>
      <c r="X116" s="572"/>
      <c r="Y116" s="573">
        <f>COUNTIF(DP6:DP105,"AB")</f>
        <v>0</v>
      </c>
      <c r="Z116" s="573"/>
      <c r="AA116" s="573"/>
      <c r="AB116" s="573"/>
      <c r="AC116" s="573"/>
      <c r="AD116" s="573"/>
      <c r="AE116" s="573"/>
      <c r="AF116" s="573"/>
      <c r="AG116" s="573"/>
      <c r="AH116" s="573"/>
      <c r="AI116" s="573"/>
      <c r="AJ116" s="573"/>
      <c r="AK116" s="573"/>
      <c r="AL116" s="573"/>
      <c r="AM116" s="573"/>
      <c r="AN116" s="572">
        <f>COUNTIF(DS6:DS105,"AB")</f>
        <v>0</v>
      </c>
      <c r="AO116" s="572"/>
      <c r="AP116" s="572"/>
      <c r="AQ116" s="572"/>
      <c r="AR116" s="572"/>
      <c r="AS116" s="572"/>
      <c r="AT116" s="572"/>
      <c r="AU116" s="572"/>
      <c r="AV116" s="572"/>
      <c r="AW116" s="572"/>
      <c r="AX116" s="572"/>
      <c r="AY116" s="572"/>
      <c r="AZ116" s="572"/>
      <c r="BA116" s="572"/>
      <c r="BB116" s="572"/>
      <c r="BC116" s="573">
        <f>COUNTIF(DV6:DV105,"AB")</f>
        <v>1</v>
      </c>
      <c r="BD116" s="573"/>
      <c r="BE116" s="573"/>
      <c r="BF116" s="573"/>
      <c r="BG116" s="573"/>
      <c r="BH116" s="573"/>
      <c r="BI116" s="573"/>
      <c r="BJ116" s="573"/>
      <c r="BK116" s="573"/>
      <c r="BL116" s="573"/>
      <c r="BM116" s="573"/>
      <c r="BN116" s="573"/>
      <c r="BO116" s="573"/>
      <c r="BP116" s="573"/>
      <c r="BQ116" s="573"/>
      <c r="BR116" s="572">
        <f>COUNTIF(DY6:DY105,"AB")</f>
        <v>0</v>
      </c>
      <c r="BS116" s="572"/>
      <c r="BT116" s="572"/>
      <c r="BU116" s="572"/>
      <c r="BV116" s="572"/>
      <c r="BW116" s="572"/>
      <c r="BX116" s="572"/>
      <c r="BY116" s="572"/>
      <c r="BZ116" s="572"/>
      <c r="CA116" s="572"/>
      <c r="CB116" s="572"/>
      <c r="CC116" s="572"/>
      <c r="CD116" s="572"/>
      <c r="CE116" s="572"/>
      <c r="CF116" s="572"/>
      <c r="CG116" s="573">
        <f>COUNTIF(EB6:EB105,"AB")</f>
        <v>0</v>
      </c>
      <c r="CH116" s="573"/>
      <c r="CI116" s="573"/>
      <c r="CJ116" s="573"/>
      <c r="CK116" s="573"/>
      <c r="CL116" s="573"/>
      <c r="CM116" s="573"/>
      <c r="CN116" s="573"/>
      <c r="CO116" s="573"/>
      <c r="CP116" s="573"/>
      <c r="CQ116" s="573"/>
      <c r="CR116" s="573"/>
      <c r="CS116" s="573"/>
      <c r="CT116" s="573"/>
      <c r="CU116" s="573"/>
      <c r="CV116" s="375"/>
      <c r="CW116" s="350"/>
      <c r="CX116" s="341"/>
      <c r="CY116" s="341"/>
      <c r="CZ116" s="341"/>
      <c r="DA116" s="341"/>
      <c r="DB116" s="341"/>
      <c r="DC116" s="376"/>
      <c r="DD116" s="376"/>
      <c r="DE116" s="376"/>
      <c r="DF116" s="376"/>
      <c r="DG116" s="376"/>
      <c r="DH116" s="376"/>
      <c r="DI116" s="380"/>
      <c r="DJ116" s="380"/>
      <c r="DK116" s="380"/>
      <c r="DL116" s="380"/>
      <c r="DM116" s="343"/>
      <c r="DN116" s="343"/>
      <c r="DO116" s="343"/>
      <c r="DP116" s="343"/>
      <c r="DQ116" s="343"/>
      <c r="DR116" s="343"/>
      <c r="DS116" s="343"/>
      <c r="DT116" s="343"/>
      <c r="DU116" s="343"/>
      <c r="DV116" s="343"/>
      <c r="DW116" s="343"/>
      <c r="DX116" s="343"/>
      <c r="DY116" s="343"/>
      <c r="DZ116" s="343"/>
      <c r="EA116" s="343"/>
      <c r="EB116" s="343"/>
      <c r="EC116" s="343"/>
      <c r="ED116" s="343"/>
      <c r="EE116" s="343"/>
      <c r="EF116" s="569" t="s">
        <v>299</v>
      </c>
      <c r="EG116" s="569"/>
      <c r="EH116" s="604" t="str">
        <f>CONCATENATE("( ",'Master sheet'!C16," )")</f>
        <v>( MISHRILAL )</v>
      </c>
      <c r="EI116" s="599" t="s">
        <v>308</v>
      </c>
      <c r="EJ116" s="599"/>
      <c r="EK116" s="599"/>
      <c r="EL116" s="680">
        <f>COUNTIF(EL6:EL105,"nso")</f>
        <v>1</v>
      </c>
      <c r="EM116" s="681"/>
      <c r="EN116" s="382"/>
      <c r="EO116" s="382"/>
    </row>
    <row r="117" spans="1:146" s="379" customFormat="1" ht="20">
      <c r="A117" s="383"/>
      <c r="B117" s="384"/>
      <c r="C117" s="384"/>
      <c r="D117" s="384"/>
      <c r="E117" s="385"/>
      <c r="F117" s="601" t="s">
        <v>287</v>
      </c>
      <c r="G117" s="601"/>
      <c r="H117" s="602" t="s">
        <v>93</v>
      </c>
      <c r="I117" s="603"/>
      <c r="J117" s="572">
        <f>COUNTIF(DM6:DM105,"RE")</f>
        <v>0</v>
      </c>
      <c r="K117" s="572"/>
      <c r="L117" s="572"/>
      <c r="M117" s="572"/>
      <c r="N117" s="572"/>
      <c r="O117" s="572"/>
      <c r="P117" s="572"/>
      <c r="Q117" s="572"/>
      <c r="R117" s="572"/>
      <c r="S117" s="572"/>
      <c r="T117" s="572"/>
      <c r="U117" s="572"/>
      <c r="V117" s="572"/>
      <c r="W117" s="572"/>
      <c r="X117" s="572"/>
      <c r="Y117" s="573">
        <f>COUNTIF(DP6:DP105,"RE")</f>
        <v>0</v>
      </c>
      <c r="Z117" s="573"/>
      <c r="AA117" s="573"/>
      <c r="AB117" s="573"/>
      <c r="AC117" s="573"/>
      <c r="AD117" s="573"/>
      <c r="AE117" s="573"/>
      <c r="AF117" s="573"/>
      <c r="AG117" s="573"/>
      <c r="AH117" s="573"/>
      <c r="AI117" s="573"/>
      <c r="AJ117" s="573"/>
      <c r="AK117" s="573"/>
      <c r="AL117" s="573"/>
      <c r="AM117" s="573"/>
      <c r="AN117" s="572">
        <f>COUNTIF(DS6:DS105,"RE")</f>
        <v>0</v>
      </c>
      <c r="AO117" s="572"/>
      <c r="AP117" s="572"/>
      <c r="AQ117" s="572"/>
      <c r="AR117" s="572"/>
      <c r="AS117" s="572"/>
      <c r="AT117" s="572"/>
      <c r="AU117" s="572"/>
      <c r="AV117" s="572"/>
      <c r="AW117" s="572"/>
      <c r="AX117" s="572"/>
      <c r="AY117" s="572"/>
      <c r="AZ117" s="572"/>
      <c r="BA117" s="572"/>
      <c r="BB117" s="572"/>
      <c r="BC117" s="573">
        <f>COUNTIF(DV6:DV105,"RE")</f>
        <v>0</v>
      </c>
      <c r="BD117" s="573"/>
      <c r="BE117" s="573"/>
      <c r="BF117" s="573"/>
      <c r="BG117" s="573"/>
      <c r="BH117" s="573"/>
      <c r="BI117" s="573"/>
      <c r="BJ117" s="573"/>
      <c r="BK117" s="573"/>
      <c r="BL117" s="573"/>
      <c r="BM117" s="573"/>
      <c r="BN117" s="573"/>
      <c r="BO117" s="573"/>
      <c r="BP117" s="573"/>
      <c r="BQ117" s="573"/>
      <c r="BR117" s="572">
        <f>COUNTIF(DY6:DY105,"RE")</f>
        <v>0</v>
      </c>
      <c r="BS117" s="572"/>
      <c r="BT117" s="572"/>
      <c r="BU117" s="572"/>
      <c r="BV117" s="572"/>
      <c r="BW117" s="572"/>
      <c r="BX117" s="572"/>
      <c r="BY117" s="572"/>
      <c r="BZ117" s="572"/>
      <c r="CA117" s="572"/>
      <c r="CB117" s="572"/>
      <c r="CC117" s="572"/>
      <c r="CD117" s="572"/>
      <c r="CE117" s="572"/>
      <c r="CF117" s="572"/>
      <c r="CG117" s="573">
        <f>COUNTIF(EB6:EB105,"RE")</f>
        <v>0</v>
      </c>
      <c r="CH117" s="573"/>
      <c r="CI117" s="573"/>
      <c r="CJ117" s="573"/>
      <c r="CK117" s="573"/>
      <c r="CL117" s="573"/>
      <c r="CM117" s="573"/>
      <c r="CN117" s="573"/>
      <c r="CO117" s="573"/>
      <c r="CP117" s="573"/>
      <c r="CQ117" s="573"/>
      <c r="CR117" s="573"/>
      <c r="CS117" s="573"/>
      <c r="CT117" s="573"/>
      <c r="CU117" s="573"/>
      <c r="CV117" s="375"/>
      <c r="CW117" s="350"/>
      <c r="CX117" s="341"/>
      <c r="CY117" s="341"/>
      <c r="CZ117" s="341"/>
      <c r="DA117" s="341"/>
      <c r="DB117" s="341"/>
      <c r="DC117" s="386"/>
      <c r="DD117" s="386"/>
      <c r="DE117" s="386"/>
      <c r="DF117" s="386"/>
      <c r="DG117" s="386"/>
      <c r="DH117" s="386"/>
      <c r="DI117" s="380"/>
      <c r="DJ117" s="380"/>
      <c r="DK117" s="380"/>
      <c r="DL117" s="380"/>
      <c r="DM117" s="387"/>
      <c r="DN117" s="387"/>
      <c r="DO117" s="387"/>
      <c r="DP117" s="387"/>
      <c r="DQ117" s="387"/>
      <c r="DR117" s="387"/>
      <c r="DS117" s="387"/>
      <c r="DT117" s="387"/>
      <c r="DU117" s="387"/>
      <c r="DV117" s="387"/>
      <c r="DW117" s="387"/>
      <c r="DX117" s="387"/>
      <c r="DY117" s="387"/>
      <c r="DZ117" s="387"/>
      <c r="EA117" s="387"/>
      <c r="EB117" s="387"/>
      <c r="EC117" s="387"/>
      <c r="ED117" s="387"/>
      <c r="EE117" s="387"/>
      <c r="EF117" s="569"/>
      <c r="EG117" s="569"/>
      <c r="EH117" s="605"/>
      <c r="EI117" s="599" t="s">
        <v>18</v>
      </c>
      <c r="EJ117" s="599"/>
      <c r="EK117" s="599"/>
      <c r="EL117" s="678">
        <f>EL107+EL115+EM116</f>
        <v>5</v>
      </c>
      <c r="EM117" s="679"/>
      <c r="EN117" s="382"/>
      <c r="EO117" s="382"/>
    </row>
    <row r="118" spans="1:146" s="379" customFormat="1" ht="25.5">
      <c r="A118" s="388"/>
      <c r="F118" s="388"/>
      <c r="G118" s="388"/>
      <c r="J118" s="388"/>
      <c r="K118" s="389"/>
      <c r="L118" s="389"/>
      <c r="M118" s="389"/>
      <c r="N118" s="389"/>
      <c r="O118" s="389"/>
      <c r="P118" s="389"/>
      <c r="Q118" s="389"/>
      <c r="R118" s="389"/>
      <c r="S118" s="389"/>
      <c r="T118" s="389"/>
      <c r="U118" s="389"/>
      <c r="V118" s="389"/>
      <c r="W118" s="389"/>
      <c r="X118" s="389"/>
      <c r="Y118" s="388"/>
      <c r="Z118" s="389"/>
      <c r="AA118" s="389"/>
      <c r="AB118" s="389"/>
      <c r="AC118" s="389"/>
      <c r="AD118" s="389"/>
      <c r="AE118" s="389"/>
      <c r="AF118" s="389"/>
      <c r="AG118" s="389"/>
      <c r="AH118" s="389"/>
      <c r="AI118" s="389"/>
      <c r="AJ118" s="389"/>
      <c r="AK118" s="389"/>
      <c r="AL118" s="389"/>
      <c r="AM118" s="389"/>
      <c r="AN118" s="388"/>
      <c r="AO118" s="389"/>
      <c r="AP118" s="389"/>
      <c r="AQ118" s="389"/>
      <c r="AR118" s="389"/>
      <c r="AS118" s="389"/>
      <c r="AT118" s="389"/>
      <c r="AU118" s="389"/>
      <c r="AV118" s="389"/>
      <c r="AW118" s="389"/>
      <c r="AX118" s="389"/>
      <c r="AY118" s="389"/>
      <c r="AZ118" s="389"/>
      <c r="BA118" s="389"/>
      <c r="BB118" s="389"/>
      <c r="BC118" s="388"/>
      <c r="BD118" s="389"/>
      <c r="BE118" s="389"/>
      <c r="BF118" s="389"/>
      <c r="BG118" s="389"/>
      <c r="BH118" s="389"/>
      <c r="BI118" s="389"/>
      <c r="BJ118" s="389"/>
      <c r="BK118" s="389"/>
      <c r="BL118" s="389"/>
      <c r="BM118" s="389"/>
      <c r="BN118" s="389"/>
      <c r="BO118" s="389"/>
      <c r="BP118" s="389"/>
      <c r="BQ118" s="389"/>
      <c r="BR118" s="388"/>
      <c r="BS118" s="389"/>
      <c r="BT118" s="389"/>
      <c r="BU118" s="389"/>
      <c r="BV118" s="389"/>
      <c r="BW118" s="389"/>
      <c r="BX118" s="389"/>
      <c r="BY118" s="389"/>
      <c r="BZ118" s="389"/>
      <c r="CA118" s="389"/>
      <c r="CB118" s="389"/>
      <c r="CC118" s="389"/>
      <c r="CD118" s="389"/>
      <c r="CE118" s="389"/>
      <c r="CF118" s="389"/>
      <c r="CG118" s="388"/>
      <c r="CH118" s="389"/>
      <c r="CI118" s="389"/>
      <c r="CJ118" s="389"/>
      <c r="CK118" s="389"/>
      <c r="CL118" s="389"/>
      <c r="CM118" s="389"/>
      <c r="CN118" s="389"/>
      <c r="CO118" s="389"/>
      <c r="CP118" s="389"/>
      <c r="CQ118" s="389"/>
      <c r="CR118" s="389"/>
      <c r="CS118" s="389"/>
      <c r="CT118" s="389"/>
      <c r="CU118" s="389"/>
      <c r="CV118" s="389"/>
      <c r="CW118" s="390"/>
      <c r="CX118" s="391"/>
      <c r="CY118" s="391"/>
      <c r="CZ118" s="391"/>
      <c r="DA118" s="391"/>
      <c r="DB118" s="341"/>
      <c r="DC118" s="389"/>
      <c r="DD118" s="389"/>
      <c r="DE118" s="389"/>
      <c r="DF118" s="389"/>
      <c r="DG118" s="389"/>
      <c r="DH118" s="389"/>
      <c r="DI118" s="389"/>
      <c r="DJ118" s="389"/>
      <c r="DK118" s="389"/>
      <c r="DL118" s="389"/>
      <c r="DM118" s="392"/>
      <c r="DN118" s="392"/>
      <c r="DO118" s="392"/>
      <c r="DP118" s="393"/>
      <c r="DQ118" s="393"/>
      <c r="DR118" s="393"/>
      <c r="DS118" s="393"/>
      <c r="DT118" s="393"/>
      <c r="DU118" s="393"/>
      <c r="DV118" s="393"/>
      <c r="DW118" s="393"/>
      <c r="DX118" s="393"/>
      <c r="DY118" s="393"/>
      <c r="DZ118" s="393"/>
      <c r="EA118" s="393"/>
      <c r="EB118" s="393"/>
      <c r="EC118" s="393"/>
      <c r="ED118" s="393"/>
      <c r="EE118" s="393"/>
      <c r="EF118" s="393"/>
      <c r="EG118" s="393"/>
      <c r="EH118" s="393"/>
      <c r="EI118" s="393"/>
      <c r="EM118" s="393"/>
      <c r="EN118" s="393"/>
      <c r="EO118" s="393"/>
      <c r="EP118" s="406">
        <f>SUM(EL108:EM111)-SUM(EL112:EM113)</f>
        <v>5</v>
      </c>
    </row>
    <row r="119" spans="1:146" s="379" customFormat="1" ht="25.5">
      <c r="A119" s="388"/>
      <c r="E119" s="600" t="s">
        <v>102</v>
      </c>
      <c r="F119" s="600"/>
      <c r="G119" s="600"/>
      <c r="H119" s="600"/>
      <c r="J119" s="388"/>
      <c r="K119" s="389"/>
      <c r="L119" s="389"/>
      <c r="M119" s="389"/>
      <c r="N119" s="389"/>
      <c r="O119" s="389"/>
      <c r="P119" s="389"/>
      <c r="Q119" s="389"/>
      <c r="R119" s="389"/>
      <c r="S119" s="389"/>
      <c r="T119" s="389"/>
      <c r="U119" s="389"/>
      <c r="V119" s="389"/>
      <c r="W119" s="389"/>
      <c r="X119" s="389"/>
      <c r="Y119" s="388"/>
      <c r="Z119" s="389"/>
      <c r="AA119" s="389"/>
      <c r="AB119" s="389"/>
      <c r="AC119" s="389"/>
      <c r="AD119" s="389"/>
      <c r="AE119" s="389"/>
      <c r="AF119" s="389"/>
      <c r="AG119" s="389"/>
      <c r="AH119" s="389"/>
      <c r="AI119" s="389"/>
      <c r="AJ119" s="389"/>
      <c r="AK119" s="389"/>
      <c r="AL119" s="389"/>
      <c r="AM119" s="389"/>
      <c r="AN119" s="388"/>
      <c r="AO119" s="389"/>
      <c r="AP119" s="389"/>
      <c r="AQ119" s="389"/>
      <c r="AR119" s="389"/>
      <c r="AS119" s="389"/>
      <c r="AT119" s="389"/>
      <c r="AU119" s="389"/>
      <c r="AV119" s="389"/>
      <c r="AW119" s="389"/>
      <c r="AX119" s="389"/>
      <c r="AY119" s="389"/>
      <c r="AZ119" s="389"/>
      <c r="BA119" s="389"/>
      <c r="BB119" s="389"/>
      <c r="BC119" s="388"/>
      <c r="BD119" s="389"/>
      <c r="BE119" s="389"/>
      <c r="BF119" s="389"/>
      <c r="BG119" s="389"/>
      <c r="BH119" s="389"/>
      <c r="BI119" s="389"/>
      <c r="BJ119" s="389"/>
      <c r="BK119" s="389"/>
      <c r="BL119" s="389"/>
      <c r="BM119" s="389"/>
      <c r="BN119" s="389"/>
      <c r="BO119" s="389"/>
      <c r="BP119" s="389"/>
      <c r="BQ119" s="389"/>
      <c r="BR119" s="388"/>
      <c r="BS119" s="389"/>
      <c r="BT119" s="389"/>
      <c r="BU119" s="389"/>
      <c r="BV119" s="389"/>
      <c r="BW119" s="389"/>
      <c r="BX119" s="389"/>
      <c r="BY119" s="389"/>
      <c r="BZ119" s="389"/>
      <c r="CA119" s="389"/>
      <c r="CB119" s="389"/>
      <c r="CC119" s="389"/>
      <c r="CD119" s="389"/>
      <c r="CE119" s="389"/>
      <c r="CF119" s="389"/>
      <c r="CG119" s="388"/>
      <c r="CH119" s="389"/>
      <c r="CI119" s="389"/>
      <c r="CJ119" s="389"/>
      <c r="CK119" s="389"/>
      <c r="CL119" s="389"/>
      <c r="CM119" s="389"/>
      <c r="CN119" s="389"/>
      <c r="CO119" s="389"/>
      <c r="CP119" s="389"/>
      <c r="CQ119" s="389"/>
      <c r="CR119" s="389"/>
      <c r="CS119" s="389"/>
      <c r="CT119" s="389"/>
      <c r="CU119" s="389"/>
      <c r="CV119" s="389"/>
      <c r="CW119" s="394"/>
      <c r="CX119" s="394"/>
      <c r="CY119" s="394"/>
      <c r="CZ119" s="394"/>
      <c r="DA119" s="394"/>
      <c r="DB119" s="394"/>
      <c r="DC119" s="389"/>
      <c r="DD119" s="389"/>
      <c r="DE119" s="389"/>
      <c r="DF119" s="389"/>
      <c r="DG119" s="389"/>
      <c r="DH119" s="389"/>
      <c r="DI119" s="389"/>
      <c r="DJ119" s="389"/>
      <c r="DK119" s="389"/>
      <c r="DL119" s="389"/>
      <c r="DM119" s="392"/>
      <c r="DN119" s="392"/>
      <c r="DO119" s="392"/>
      <c r="DP119" s="393"/>
      <c r="DQ119" s="393"/>
      <c r="DR119" s="393"/>
      <c r="DS119" s="393"/>
      <c r="DT119" s="393"/>
      <c r="DU119" s="393"/>
      <c r="DV119" s="393"/>
      <c r="DW119" s="393"/>
      <c r="DX119" s="393"/>
      <c r="DY119" s="393"/>
      <c r="DZ119" s="393"/>
      <c r="EA119" s="393"/>
      <c r="EB119" s="393"/>
      <c r="EC119" s="393"/>
      <c r="ED119" s="393"/>
      <c r="EE119" s="393"/>
      <c r="EF119" s="393"/>
      <c r="EG119" s="393"/>
      <c r="EH119" s="393"/>
      <c r="EI119" s="393"/>
      <c r="EM119" s="393"/>
      <c r="EN119" s="393"/>
      <c r="EO119" s="393"/>
    </row>
    <row r="120" spans="1:146" s="379" customFormat="1" ht="25.5">
      <c r="A120" s="388"/>
      <c r="F120" s="388"/>
      <c r="G120" s="388"/>
      <c r="J120" s="388"/>
      <c r="K120" s="389"/>
      <c r="L120" s="389"/>
      <c r="M120" s="389"/>
      <c r="N120" s="389"/>
      <c r="O120" s="395"/>
      <c r="P120" s="395"/>
      <c r="Q120" s="395"/>
      <c r="R120" s="395"/>
      <c r="S120" s="395"/>
      <c r="T120" s="395"/>
      <c r="U120" s="395"/>
      <c r="V120" s="395"/>
      <c r="W120" s="395"/>
      <c r="X120" s="395"/>
      <c r="Y120" s="388"/>
      <c r="Z120" s="389"/>
      <c r="AA120" s="389"/>
      <c r="AB120" s="389"/>
      <c r="AC120" s="389"/>
      <c r="AD120" s="395"/>
      <c r="AE120" s="395"/>
      <c r="AF120" s="395"/>
      <c r="AG120" s="395"/>
      <c r="AH120" s="395"/>
      <c r="AI120" s="395"/>
      <c r="AJ120" s="395"/>
      <c r="AK120" s="395"/>
      <c r="AL120" s="395"/>
      <c r="AM120" s="395"/>
      <c r="AN120" s="388"/>
      <c r="AO120" s="389"/>
      <c r="AP120" s="389"/>
      <c r="AQ120" s="389"/>
      <c r="AR120" s="389"/>
      <c r="AS120" s="395"/>
      <c r="AT120" s="395"/>
      <c r="AU120" s="395"/>
      <c r="AV120" s="395"/>
      <c r="AW120" s="395"/>
      <c r="AX120" s="395"/>
      <c r="AY120" s="395"/>
      <c r="AZ120" s="395"/>
      <c r="BA120" s="395"/>
      <c r="BB120" s="395"/>
      <c r="BC120" s="388"/>
      <c r="BD120" s="389"/>
      <c r="BE120" s="389"/>
      <c r="BF120" s="389"/>
      <c r="BG120" s="389"/>
      <c r="BH120" s="395"/>
      <c r="BI120" s="395"/>
      <c r="BJ120" s="395"/>
      <c r="BK120" s="395"/>
      <c r="BL120" s="395"/>
      <c r="BM120" s="395"/>
      <c r="BN120" s="395"/>
      <c r="BO120" s="395"/>
      <c r="BP120" s="395"/>
      <c r="BQ120" s="395"/>
      <c r="BR120" s="388"/>
      <c r="BS120" s="389"/>
      <c r="BT120" s="389"/>
      <c r="BU120" s="389"/>
      <c r="BV120" s="389"/>
      <c r="BW120" s="395"/>
      <c r="BX120" s="395"/>
      <c r="BY120" s="395"/>
      <c r="BZ120" s="395"/>
      <c r="CA120" s="395"/>
      <c r="CB120" s="395"/>
      <c r="CC120" s="395"/>
      <c r="CD120" s="395"/>
      <c r="CE120" s="395"/>
      <c r="CF120" s="395"/>
      <c r="CG120" s="388"/>
      <c r="CH120" s="389"/>
      <c r="CI120" s="389"/>
      <c r="CJ120" s="389"/>
      <c r="CK120" s="389"/>
      <c r="CL120" s="395"/>
      <c r="CM120" s="395"/>
      <c r="CN120" s="395"/>
      <c r="CO120" s="395"/>
      <c r="CP120" s="395"/>
      <c r="CQ120" s="395"/>
      <c r="CR120" s="395"/>
      <c r="CS120" s="395"/>
      <c r="CT120" s="395"/>
      <c r="CU120" s="395"/>
      <c r="CV120" s="395"/>
      <c r="CW120" s="394"/>
      <c r="CX120" s="394"/>
      <c r="CY120" s="394"/>
      <c r="CZ120" s="394"/>
      <c r="DA120" s="394"/>
      <c r="DB120" s="394"/>
      <c r="DC120" s="395"/>
      <c r="DD120" s="395"/>
      <c r="DE120" s="395"/>
      <c r="DF120" s="395"/>
      <c r="DG120" s="395"/>
      <c r="DH120" s="395"/>
      <c r="DI120" s="395"/>
      <c r="DJ120" s="395"/>
      <c r="DK120" s="395"/>
      <c r="DL120" s="395"/>
      <c r="DM120" s="392"/>
      <c r="DN120" s="392"/>
      <c r="DO120" s="392"/>
      <c r="DP120" s="393"/>
      <c r="DQ120" s="393"/>
      <c r="DR120" s="393"/>
      <c r="DS120" s="393"/>
      <c r="DT120" s="393"/>
      <c r="DU120" s="393"/>
      <c r="DV120" s="393"/>
      <c r="DW120" s="393"/>
      <c r="DX120" s="393"/>
      <c r="DY120" s="393"/>
      <c r="DZ120" s="393"/>
      <c r="EA120" s="393"/>
      <c r="EB120" s="393"/>
      <c r="EC120" s="393"/>
      <c r="ED120" s="393"/>
      <c r="EE120" s="393"/>
      <c r="EF120" s="393"/>
      <c r="EG120" s="393"/>
      <c r="EH120" s="393"/>
      <c r="EI120" s="393"/>
      <c r="EM120" s="393"/>
      <c r="EN120" s="393"/>
      <c r="EO120" s="393"/>
    </row>
    <row r="121" spans="1:146" ht="20.5" hidden="1">
      <c r="CW121" s="394"/>
      <c r="CX121" s="394"/>
      <c r="CY121" s="394"/>
      <c r="CZ121" s="394"/>
      <c r="DA121" s="394"/>
      <c r="DB121" s="394"/>
    </row>
    <row r="122" spans="1:146" ht="18" hidden="1"/>
    <row r="123" spans="1:146" ht="18" hidden="1"/>
    <row r="124" spans="1:146" ht="18" hidden="1"/>
    <row r="125" spans="1:146" ht="18" hidden="1"/>
    <row r="126" spans="1:146" ht="18" hidden="1"/>
    <row r="127" spans="1:146" ht="18" hidden="1"/>
    <row r="128" spans="1:146"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75" hidden="1" customHeight="1"/>
  </sheetData>
  <sheetProtection password="CB23" sheet="1" objects="1" scenarios="1" formatCells="0" formatColumns="0"/>
  <mergeCells count="313">
    <mergeCell ref="DK107:DK108"/>
    <mergeCell ref="DL107:DL108"/>
    <mergeCell ref="DM109:DN109"/>
    <mergeCell ref="EL108:EM108"/>
    <mergeCell ref="EL107:EM107"/>
    <mergeCell ref="A111:D111"/>
    <mergeCell ref="A108:E108"/>
    <mergeCell ref="EL117:EM117"/>
    <mergeCell ref="EL116:EM116"/>
    <mergeCell ref="EL115:EM115"/>
    <mergeCell ref="EL114:EM114"/>
    <mergeCell ref="EL113:EM113"/>
    <mergeCell ref="EL112:EM112"/>
    <mergeCell ref="EL111:EM111"/>
    <mergeCell ref="EL110:EM110"/>
    <mergeCell ref="EL109:EM109"/>
    <mergeCell ref="F108:G108"/>
    <mergeCell ref="A107:E107"/>
    <mergeCell ref="F107:G107"/>
    <mergeCell ref="EI110:EK110"/>
    <mergeCell ref="AP110:AQ110"/>
    <mergeCell ref="AS110:AT110"/>
    <mergeCell ref="AU110:AV110"/>
    <mergeCell ref="AW110:BA110"/>
    <mergeCell ref="EI109:EK109"/>
    <mergeCell ref="F110:G110"/>
    <mergeCell ref="H110:I110"/>
    <mergeCell ref="A2:B2"/>
    <mergeCell ref="D2:E2"/>
    <mergeCell ref="F2:I2"/>
    <mergeCell ref="J2:X2"/>
    <mergeCell ref="Y2:AM2"/>
    <mergeCell ref="I3:I5"/>
    <mergeCell ref="J3:M3"/>
    <mergeCell ref="O3:O4"/>
    <mergeCell ref="BA3:BA4"/>
    <mergeCell ref="BB3:BB4"/>
    <mergeCell ref="Y3:AB3"/>
    <mergeCell ref="AD3:AD4"/>
    <mergeCell ref="AE3:AE4"/>
    <mergeCell ref="AF3:AF4"/>
    <mergeCell ref="AH3:AH4"/>
    <mergeCell ref="AI3:AI4"/>
    <mergeCell ref="AN3:AQ3"/>
    <mergeCell ref="T3:T4"/>
    <mergeCell ref="BC3:BF3"/>
    <mergeCell ref="BN3:BN4"/>
    <mergeCell ref="BP3:BP4"/>
    <mergeCell ref="A1:X1"/>
    <mergeCell ref="Y1:AM1"/>
    <mergeCell ref="AN2:BB2"/>
    <mergeCell ref="BC2:BQ2"/>
    <mergeCell ref="AN1:CU1"/>
    <mergeCell ref="BR2:CF2"/>
    <mergeCell ref="CG2:CU2"/>
    <mergeCell ref="EE1:EH2"/>
    <mergeCell ref="EI1:EN2"/>
    <mergeCell ref="DM1:ED2"/>
    <mergeCell ref="DI1:DL2"/>
    <mergeCell ref="EO1:EO2"/>
    <mergeCell ref="DE2:DE4"/>
    <mergeCell ref="AZ3:AZ4"/>
    <mergeCell ref="CQ3:CQ4"/>
    <mergeCell ref="CU3:CU4"/>
    <mergeCell ref="CR3:CR4"/>
    <mergeCell ref="CS3:CS4"/>
    <mergeCell ref="CT3:CT4"/>
    <mergeCell ref="A3:A5"/>
    <mergeCell ref="B3:B5"/>
    <mergeCell ref="C3:C5"/>
    <mergeCell ref="D3:D5"/>
    <mergeCell ref="E3:E5"/>
    <mergeCell ref="F3:F5"/>
    <mergeCell ref="G3:G5"/>
    <mergeCell ref="H3:H5"/>
    <mergeCell ref="S3:S4"/>
    <mergeCell ref="P3:P4"/>
    <mergeCell ref="Q3:Q4"/>
    <mergeCell ref="R3:R4"/>
    <mergeCell ref="U3:U4"/>
    <mergeCell ref="V3:V4"/>
    <mergeCell ref="W3:W4"/>
    <mergeCell ref="X3:X4"/>
    <mergeCell ref="AR3:AR4"/>
    <mergeCell ref="AS3:AS4"/>
    <mergeCell ref="AJ3:AJ4"/>
    <mergeCell ref="AK3:AK4"/>
    <mergeCell ref="AL3:AL4"/>
    <mergeCell ref="AM3:AM4"/>
    <mergeCell ref="AT3:AT4"/>
    <mergeCell ref="AU3:AU4"/>
    <mergeCell ref="AV3:AV4"/>
    <mergeCell ref="AW3:AW4"/>
    <mergeCell ref="AX3:AX4"/>
    <mergeCell ref="AY3:AY4"/>
    <mergeCell ref="BG3:BG4"/>
    <mergeCell ref="BH3:BH4"/>
    <mergeCell ref="BI3:BI4"/>
    <mergeCell ref="BJ3:BJ4"/>
    <mergeCell ref="BK3:BK4"/>
    <mergeCell ref="BL3:BL4"/>
    <mergeCell ref="BM3:BM4"/>
    <mergeCell ref="DF2:DF4"/>
    <mergeCell ref="CV3:CV4"/>
    <mergeCell ref="BR3:BU3"/>
    <mergeCell ref="BV3:BV4"/>
    <mergeCell ref="BX3:BX4"/>
    <mergeCell ref="BY3:BY4"/>
    <mergeCell ref="BZ3:BZ4"/>
    <mergeCell ref="CA3:CA4"/>
    <mergeCell ref="CB3:CB4"/>
    <mergeCell ref="CC3:CC4"/>
    <mergeCell ref="CD3:CD4"/>
    <mergeCell ref="CE3:CE4"/>
    <mergeCell ref="BW3:BW4"/>
    <mergeCell ref="CW2:DB4"/>
    <mergeCell ref="DC2:DC4"/>
    <mergeCell ref="DD2:DD4"/>
    <mergeCell ref="CG3:CJ3"/>
    <mergeCell ref="BO3:BO4"/>
    <mergeCell ref="H109:I109"/>
    <mergeCell ref="J109:X109"/>
    <mergeCell ref="Y109:AM109"/>
    <mergeCell ref="AN109:BB109"/>
    <mergeCell ref="BC109:BQ109"/>
    <mergeCell ref="EI107:EK107"/>
    <mergeCell ref="H108:I108"/>
    <mergeCell ref="J108:X108"/>
    <mergeCell ref="Y108:AM108"/>
    <mergeCell ref="AN107:BB107"/>
    <mergeCell ref="BC107:BQ107"/>
    <mergeCell ref="AN108:BB108"/>
    <mergeCell ref="BC108:BQ108"/>
    <mergeCell ref="H107:I107"/>
    <mergeCell ref="J107:X107"/>
    <mergeCell ref="Y107:AM107"/>
    <mergeCell ref="BR107:CF107"/>
    <mergeCell ref="CG107:CU107"/>
    <mergeCell ref="BR108:CF108"/>
    <mergeCell ref="CG108:CU108"/>
    <mergeCell ref="BR109:CF109"/>
    <mergeCell ref="CG109:CU109"/>
    <mergeCell ref="DI107:DI108"/>
    <mergeCell ref="DJ107:DJ108"/>
    <mergeCell ref="AA110:AB110"/>
    <mergeCell ref="AD110:AE110"/>
    <mergeCell ref="BE110:BF110"/>
    <mergeCell ref="BH110:BI110"/>
    <mergeCell ref="BJ110:BK110"/>
    <mergeCell ref="EO3:EO5"/>
    <mergeCell ref="EK3:EK4"/>
    <mergeCell ref="EL3:EL4"/>
    <mergeCell ref="EM3:EM5"/>
    <mergeCell ref="EN3:EN5"/>
    <mergeCell ref="EF3:EF5"/>
    <mergeCell ref="EG3:EG5"/>
    <mergeCell ref="EH3:EH5"/>
    <mergeCell ref="EI3:EI5"/>
    <mergeCell ref="EJ3:EJ4"/>
    <mergeCell ref="DM3:DO3"/>
    <mergeCell ref="DP3:DR3"/>
    <mergeCell ref="EE3:EE5"/>
    <mergeCell ref="DS4:DS5"/>
    <mergeCell ref="DT4:DT5"/>
    <mergeCell ref="DU4:DU5"/>
    <mergeCell ref="DM4:DM5"/>
    <mergeCell ref="DN4:DN5"/>
    <mergeCell ref="BQ3:BQ4"/>
    <mergeCell ref="BM110:BQ110"/>
    <mergeCell ref="EH108:EH109"/>
    <mergeCell ref="EI108:EK108"/>
    <mergeCell ref="F109:G109"/>
    <mergeCell ref="F111:G111"/>
    <mergeCell ref="H111:I111"/>
    <mergeCell ref="L111:M111"/>
    <mergeCell ref="O111:P111"/>
    <mergeCell ref="Q111:R111"/>
    <mergeCell ref="S111:W111"/>
    <mergeCell ref="AI110:AM110"/>
    <mergeCell ref="EH110:EH111"/>
    <mergeCell ref="AA111:AB111"/>
    <mergeCell ref="AD111:AE111"/>
    <mergeCell ref="AI111:AM111"/>
    <mergeCell ref="EI111:EK111"/>
    <mergeCell ref="AP111:AQ111"/>
    <mergeCell ref="AS111:AT111"/>
    <mergeCell ref="AU111:AV111"/>
    <mergeCell ref="AW111:BA111"/>
    <mergeCell ref="L110:M110"/>
    <mergeCell ref="O110:P110"/>
    <mergeCell ref="Q110:R110"/>
    <mergeCell ref="S110:W110"/>
    <mergeCell ref="EH112:EH113"/>
    <mergeCell ref="EI112:EK112"/>
    <mergeCell ref="A113:D113"/>
    <mergeCell ref="F113:G113"/>
    <mergeCell ref="H113:I113"/>
    <mergeCell ref="J113:X113"/>
    <mergeCell ref="Y113:AM113"/>
    <mergeCell ref="BR112:CF112"/>
    <mergeCell ref="CG112:CU112"/>
    <mergeCell ref="BR113:CF113"/>
    <mergeCell ref="CG113:CU113"/>
    <mergeCell ref="A112:D112"/>
    <mergeCell ref="F112:G112"/>
    <mergeCell ref="H112:I112"/>
    <mergeCell ref="J112:X112"/>
    <mergeCell ref="Y112:AM112"/>
    <mergeCell ref="AN112:BB112"/>
    <mergeCell ref="BC112:BQ112"/>
    <mergeCell ref="EI114:EK114"/>
    <mergeCell ref="A115:D115"/>
    <mergeCell ref="F115:G115"/>
    <mergeCell ref="H115:I115"/>
    <mergeCell ref="J115:X115"/>
    <mergeCell ref="Y115:AM115"/>
    <mergeCell ref="EH114:EH115"/>
    <mergeCell ref="AN115:BB115"/>
    <mergeCell ref="BC115:BQ115"/>
    <mergeCell ref="A114:D114"/>
    <mergeCell ref="F114:G114"/>
    <mergeCell ref="H114:I114"/>
    <mergeCell ref="J114:X114"/>
    <mergeCell ref="Y114:AM114"/>
    <mergeCell ref="CG114:CU114"/>
    <mergeCell ref="BR115:CF115"/>
    <mergeCell ref="CG115:CU115"/>
    <mergeCell ref="AN114:BB114"/>
    <mergeCell ref="BC114:BQ114"/>
    <mergeCell ref="BR114:CF114"/>
    <mergeCell ref="BE111:BF111"/>
    <mergeCell ref="BH111:BI111"/>
    <mergeCell ref="BJ111:BK111"/>
    <mergeCell ref="BM111:BQ111"/>
    <mergeCell ref="A116:D116"/>
    <mergeCell ref="F116:G116"/>
    <mergeCell ref="H116:I116"/>
    <mergeCell ref="J116:X116"/>
    <mergeCell ref="Y116:AM116"/>
    <mergeCell ref="BC116:BQ116"/>
    <mergeCell ref="BC113:BQ113"/>
    <mergeCell ref="DO4:DO5"/>
    <mergeCell ref="DP4:DP5"/>
    <mergeCell ref="DQ4:DQ5"/>
    <mergeCell ref="DR4:DR5"/>
    <mergeCell ref="DV4:DV5"/>
    <mergeCell ref="EI117:EK117"/>
    <mergeCell ref="E119:H119"/>
    <mergeCell ref="N3:N4"/>
    <mergeCell ref="AC3:AC4"/>
    <mergeCell ref="AG3:AG4"/>
    <mergeCell ref="AF110:AG110"/>
    <mergeCell ref="AF111:AG111"/>
    <mergeCell ref="EI116:EK116"/>
    <mergeCell ref="F117:G117"/>
    <mergeCell ref="H117:I117"/>
    <mergeCell ref="J117:X117"/>
    <mergeCell ref="Y117:AM117"/>
    <mergeCell ref="EH116:EH117"/>
    <mergeCell ref="AN116:BB116"/>
    <mergeCell ref="AN117:BB117"/>
    <mergeCell ref="BC117:BQ117"/>
    <mergeCell ref="EI115:EK115"/>
    <mergeCell ref="EI113:EK113"/>
    <mergeCell ref="AN113:BB113"/>
    <mergeCell ref="BY110:BZ110"/>
    <mergeCell ref="CA110:CE110"/>
    <mergeCell ref="CI110:CJ110"/>
    <mergeCell ref="CL110:CM110"/>
    <mergeCell ref="A106:EO106"/>
    <mergeCell ref="CK3:CK4"/>
    <mergeCell ref="CL3:CL4"/>
    <mergeCell ref="CM3:CM4"/>
    <mergeCell ref="CN3:CN4"/>
    <mergeCell ref="CO3:CO4"/>
    <mergeCell ref="EA4:EA5"/>
    <mergeCell ref="EB4:EB5"/>
    <mergeCell ref="EC4:EC5"/>
    <mergeCell ref="ED4:ED5"/>
    <mergeCell ref="DY4:DY5"/>
    <mergeCell ref="DZ4:DZ5"/>
    <mergeCell ref="DW4:DW5"/>
    <mergeCell ref="DX4:DX5"/>
    <mergeCell ref="DG2:DG4"/>
    <mergeCell ref="DH3:DH5"/>
    <mergeCell ref="DS3:DU3"/>
    <mergeCell ref="DV3:DX3"/>
    <mergeCell ref="DY3:EA3"/>
    <mergeCell ref="EB3:ED3"/>
    <mergeCell ref="EF107:EG107"/>
    <mergeCell ref="EF108:EG109"/>
    <mergeCell ref="EF110:EG111"/>
    <mergeCell ref="EF112:EG113"/>
    <mergeCell ref="EF114:EG115"/>
    <mergeCell ref="EF116:EG117"/>
    <mergeCell ref="CF3:CF4"/>
    <mergeCell ref="CP3:CP4"/>
    <mergeCell ref="BR116:CF116"/>
    <mergeCell ref="CG116:CU116"/>
    <mergeCell ref="BR117:CF117"/>
    <mergeCell ref="CG117:CU117"/>
    <mergeCell ref="CN110:CO110"/>
    <mergeCell ref="CQ110:CU110"/>
    <mergeCell ref="BT111:BU111"/>
    <mergeCell ref="BW111:BX111"/>
    <mergeCell ref="BY111:BZ111"/>
    <mergeCell ref="CA111:CE111"/>
    <mergeCell ref="CI111:CJ111"/>
    <mergeCell ref="CL111:CM111"/>
    <mergeCell ref="CN111:CO111"/>
    <mergeCell ref="CQ111:CU111"/>
    <mergeCell ref="BT110:BU110"/>
    <mergeCell ref="BW110:BX110"/>
  </mergeCells>
  <conditionalFormatting sqref="EP56:EP106 EP23:EP35 EM121:EP121 Z121:AA121 Z136:AM65510 A129:D65510 H129:I65510 J152:AM65510 AN121:EI121 AN129:EP65510 CW122:DB122 CW130:DB65511 AN6:CU105 CW6:DH105 EI6:EI105">
    <cfRule type="containsText" dxfId="76" priority="96" stopIfTrue="1" operator="containsText" text="G1">
      <formula>NOT(ISERROR(SEARCH("G1",A6)))</formula>
    </cfRule>
    <cfRule type="containsText" dxfId="75" priority="97" stopIfTrue="1" operator="containsText" text="G2">
      <formula>NOT(ISERROR(SEARCH("G2",A6)))</formula>
    </cfRule>
    <cfRule type="containsText" dxfId="74" priority="98" stopIfTrue="1" operator="containsText" text="G1">
      <formula>NOT(ISERROR(SEARCH("G1",A6)))</formula>
    </cfRule>
    <cfRule type="containsText" dxfId="73" priority="99" stopIfTrue="1" operator="containsText" text="S">
      <formula>NOT(ISERROR(SEARCH("S",A6)))</formula>
    </cfRule>
    <cfRule type="containsText" dxfId="72" priority="100" stopIfTrue="1" operator="containsText" text="F">
      <formula>NOT(ISERROR(SEARCH("F",A6)))</formula>
    </cfRule>
  </conditionalFormatting>
  <conditionalFormatting sqref="EP56:EP106 EP23:EP35 AN6:CU105 CW6:DH105 EI6:EI105">
    <cfRule type="containsText" dxfId="71" priority="93" stopIfTrue="1" operator="containsText" text="RA">
      <formula>NOT(ISERROR(SEARCH("RA",AN6)))</formula>
    </cfRule>
    <cfRule type="containsText" dxfId="70" priority="94" stopIfTrue="1" operator="containsText" text="ML">
      <formula>NOT(ISERROR(SEARCH("ML",AN6)))</formula>
    </cfRule>
    <cfRule type="containsText" dxfId="69" priority="95" stopIfTrue="1" operator="containsText" text="ML">
      <formula>NOT(ISERROR(SEARCH("ML",AN6)))</formula>
    </cfRule>
  </conditionalFormatting>
  <conditionalFormatting sqref="EP56:EP106 EP23:EP35 AN6:CU105 CW6:DH105 EI6:EI105">
    <cfRule type="containsText" dxfId="68" priority="92" stopIfTrue="1" operator="containsText" text="S">
      <formula>NOT(ISERROR(SEARCH("S",AN6)))</formula>
    </cfRule>
  </conditionalFormatting>
  <conditionalFormatting sqref="AN6:CU105 CW6:DH105 EI6:EI105">
    <cfRule type="containsText" dxfId="67" priority="91" stopIfTrue="1" operator="containsText" text="G1">
      <formula>NOT(ISERROR(SEARCH("G1",AN6)))</formula>
    </cfRule>
  </conditionalFormatting>
  <conditionalFormatting sqref="AN6:CU105 CW6:DH105 EI6:EI105">
    <cfRule type="containsText" dxfId="66" priority="90" stopIfTrue="1" operator="containsText" text="NA">
      <formula>NOT(ISERROR(SEARCH("NA",AN6)))</formula>
    </cfRule>
  </conditionalFormatting>
  <conditionalFormatting sqref="AN6:CU105 CW6:DH105 EI6:EI105">
    <cfRule type="containsText" dxfId="65" priority="89" operator="containsText" text="D">
      <formula>NOT(ISERROR(SEARCH("D",AN6)))</formula>
    </cfRule>
  </conditionalFormatting>
  <conditionalFormatting sqref="AN6:CU105 CW6:DH105 EI6:EI105">
    <cfRule type="cellIs" dxfId="64" priority="87" stopIfTrue="1" operator="equal">
      <formula>0</formula>
    </cfRule>
    <cfRule type="cellIs" dxfId="63" priority="88" stopIfTrue="1" operator="equal">
      <formula>0</formula>
    </cfRule>
  </conditionalFormatting>
  <conditionalFormatting sqref="AN6:CU105 CW6:DH105 EI6:EI105">
    <cfRule type="containsText" dxfId="62" priority="83" stopIfTrue="1" operator="containsText" text="G2">
      <formula>NOT(ISERROR(SEARCH("G2",AN6)))</formula>
    </cfRule>
    <cfRule type="containsText" dxfId="61" priority="84" stopIfTrue="1" operator="containsText" text="G1">
      <formula>NOT(ISERROR(SEARCH("G1",AN6)))</formula>
    </cfRule>
    <cfRule type="containsText" dxfId="60" priority="85" stopIfTrue="1" operator="containsText" text="S">
      <formula>NOT(ISERROR(SEARCH("S",AN6)))</formula>
    </cfRule>
    <cfRule type="containsText" dxfId="59" priority="86" stopIfTrue="1" operator="containsText" text="F">
      <formula>NOT(ISERROR(SEARCH("F",AN6)))</formula>
    </cfRule>
  </conditionalFormatting>
  <conditionalFormatting sqref="AN6:CU105 CW6:DH105 EI6:EI105">
    <cfRule type="containsText" dxfId="58" priority="82" stopIfTrue="1" operator="containsText" text="NA">
      <formula>NOT(ISERROR(SEARCH("NA",AN6)))</formula>
    </cfRule>
  </conditionalFormatting>
  <conditionalFormatting sqref="AN6:CU105 CW6:DH105 EI6:EI105">
    <cfRule type="containsText" dxfId="57" priority="80" stopIfTrue="1" operator="containsText" text="NA">
      <formula>NOT(ISERROR(SEARCH("NA",AN6)))</formula>
    </cfRule>
    <cfRule type="containsText" dxfId="56" priority="81" stopIfTrue="1" operator="containsText" text="ML">
      <formula>NOT(ISERROR(SEARCH("ML",AN6)))</formula>
    </cfRule>
  </conditionalFormatting>
  <conditionalFormatting sqref="AN6:CU105 CW6:DH105 EI6:EI105">
    <cfRule type="containsText" dxfId="55" priority="78" stopIfTrue="1" operator="containsText" text="vuqRrh.kZ">
      <formula>NOT(ISERROR(SEARCH("vuqRrh.kZ",AN6)))</formula>
    </cfRule>
    <cfRule type="containsText" dxfId="54" priority="79" stopIfTrue="1" operator="containsText" text="lk- mRrh.kZ">
      <formula>NOT(ISERROR(SEARCH("lk- mRrh.kZ",AN6)))</formula>
    </cfRule>
  </conditionalFormatting>
  <conditionalFormatting sqref="AN6:CU105 CW6:DH105 EI6:EI105">
    <cfRule type="containsText" dxfId="53" priority="77" stopIfTrue="1" operator="containsText" text="iwjd">
      <formula>NOT(ISERROR(SEARCH("iwjd",AN6)))</formula>
    </cfRule>
  </conditionalFormatting>
  <conditionalFormatting sqref="EM6:EM105">
    <cfRule type="cellIs" dxfId="52" priority="76" stopIfTrue="1" operator="equal">
      <formula>FALSE</formula>
    </cfRule>
  </conditionalFormatting>
  <conditionalFormatting sqref="J5:L5 Y5:AA5 AN5:AP5 BC5:BE5 BR5:BT5 CG5:CI5">
    <cfRule type="cellIs" dxfId="51" priority="75" stopIfTrue="1" operator="equal">
      <formula>0</formula>
    </cfRule>
  </conditionalFormatting>
  <conditionalFormatting sqref="EI6:EI105">
    <cfRule type="containsText" dxfId="50" priority="71" stopIfTrue="1" operator="containsText" text="iwjd">
      <formula>NOT(ISERROR(SEARCH("iwjd",EI6)))</formula>
    </cfRule>
    <cfRule type="containsText" dxfId="49" priority="72" stopIfTrue="1" operator="containsText" text="vuRrh.kZ">
      <formula>NOT(ISERROR(SEARCH("vuRrh.kZ",EI6)))</formula>
    </cfRule>
    <cfRule type="containsText" dxfId="48" priority="73" stopIfTrue="1" operator="containsText" text="mRrh.kZ">
      <formula>NOT(ISERROR(SEARCH("mRrh.kZ",EI6)))</formula>
    </cfRule>
  </conditionalFormatting>
  <conditionalFormatting sqref="EI6:EI105">
    <cfRule type="containsText" dxfId="47" priority="70" stopIfTrue="1" operator="containsText" text="iu% ijh{kk">
      <formula>NOT(ISERROR(SEARCH("iu% ijh{kk",EI6)))</formula>
    </cfRule>
  </conditionalFormatting>
  <conditionalFormatting sqref="EI6:EI105">
    <cfRule type="containsText" dxfId="46" priority="69" stopIfTrue="1" operator="containsText" text="iqu% ijh{kk">
      <formula>NOT(ISERROR(SEARCH("iqu% ijh{kk",EI6)))</formula>
    </cfRule>
  </conditionalFormatting>
  <conditionalFormatting sqref="DM6:ED105">
    <cfRule type="containsText" dxfId="45" priority="68" stopIfTrue="1" operator="containsText" text="S">
      <formula>NOT(ISERROR(SEARCH("S",DM6)))</formula>
    </cfRule>
  </conditionalFormatting>
  <conditionalFormatting sqref="R5 AG5:AH5 AV5 BK5:BL5 BZ5 CO5:CP5">
    <cfRule type="cellIs" dxfId="44" priority="67" stopIfTrue="1" operator="between">
      <formula>1</formula>
      <formula>71</formula>
    </cfRule>
  </conditionalFormatting>
  <conditionalFormatting sqref="DM6:ED105">
    <cfRule type="containsText" dxfId="43" priority="64" stopIfTrue="1" operator="containsText" text="G">
      <formula>NOT(ISERROR(SEARCH("G",DM6)))</formula>
    </cfRule>
    <cfRule type="containsText" dxfId="42" priority="65" stopIfTrue="1" operator="containsText" text="S">
      <formula>NOT(ISERROR(SEARCH("S",DM6)))</formula>
    </cfRule>
    <cfRule type="containsText" dxfId="41" priority="66" stopIfTrue="1" operator="containsText" text="D">
      <formula>NOT(ISERROR(SEARCH("D",DM6)))</formula>
    </cfRule>
  </conditionalFormatting>
  <conditionalFormatting sqref="DW6:DX105 DT6:DU105 DZ6:ED105">
    <cfRule type="containsText" dxfId="40" priority="62" operator="containsText" text="AB">
      <formula>NOT(ISERROR(SEARCH("AB",DT6)))</formula>
    </cfRule>
  </conditionalFormatting>
  <conditionalFormatting sqref="DW6:DX105 DT6:DU105 DZ6:ED105">
    <cfRule type="containsText" dxfId="39" priority="61" operator="containsText" text="F">
      <formula>NOT(ISERROR(SEARCH("F",DT6)))</formula>
    </cfRule>
  </conditionalFormatting>
  <conditionalFormatting sqref="EN6:EN105">
    <cfRule type="cellIs" dxfId="38" priority="57" stopIfTrue="1" operator="greaterThan">
      <formula>0</formula>
    </cfRule>
  </conditionalFormatting>
  <conditionalFormatting sqref="A110:A111 B110:C110">
    <cfRule type="cellIs" dxfId="37" priority="52" stopIfTrue="1" operator="equal">
      <formula>0</formula>
    </cfRule>
  </conditionalFormatting>
  <conditionalFormatting sqref="A110:A111 B110:C110">
    <cfRule type="containsText" dxfId="36" priority="51" stopIfTrue="1" operator="containsText" text="ml">
      <formula>NOT(ISERROR(SEARCH("ml",A110)))</formula>
    </cfRule>
  </conditionalFormatting>
  <conditionalFormatting sqref="EF108">
    <cfRule type="containsText" dxfId="35" priority="1" operator="containsText" text="jk">
      <formula>NOT(ISERROR(SEARCH("jk",EF108)))</formula>
    </cfRule>
    <cfRule type="containsText" dxfId="34" priority="2" operator="containsText" text="fo">
      <formula>NOT(ISERROR(SEARCH("fo",EF108)))</formula>
    </cfRule>
    <cfRule type="containsText" dxfId="33" priority="3" operator="containsText" text="f'k">
      <formula>NOT(ISERROR(SEARCH("f'k",EF108)))</formula>
    </cfRule>
  </conditionalFormatting>
  <hyperlinks>
    <hyperlink ref="F2" location="'statement of marks'!H119" display="GO TO THE LAST ROW"/>
    <hyperlink ref="E119" location="'statement of marks'!H119" display="GO TO THE LAST ROW"/>
    <hyperlink ref="E119:H119" location="'Statement of Marks'!H1" display="GO TO THE FIRST ROW"/>
  </hyperlinks>
  <pageMargins left="0.45" right="0.45" top="0.5" bottom="0.5" header="0.3" footer="0.3"/>
  <pageSetup paperSize="9" scale="55" fitToHeight="4" orientation="landscape"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P41"/>
  <sheetViews>
    <sheetView view="pageBreakPreview" topLeftCell="A7" zoomScale="110" zoomScaleSheetLayoutView="110" workbookViewId="0">
      <selection activeCell="H12" sqref="H12"/>
    </sheetView>
  </sheetViews>
  <sheetFormatPr defaultColWidth="9.1796875" defaultRowHeight="14.5"/>
  <cols>
    <col min="1" max="1" width="19.1796875" style="165" customWidth="1"/>
    <col min="2" max="2" width="13.81640625" style="166" customWidth="1"/>
    <col min="3" max="3" width="8.81640625" style="165" customWidth="1"/>
    <col min="4" max="4" width="8.26953125" style="165" customWidth="1"/>
    <col min="5" max="5" width="8.7265625" style="165" customWidth="1"/>
    <col min="6" max="9" width="6.7265625" style="165" customWidth="1"/>
    <col min="10" max="10" width="7.453125" style="165" customWidth="1"/>
    <col min="11" max="13" width="6.7265625" style="165" customWidth="1"/>
    <col min="14" max="14" width="7" style="165" customWidth="1"/>
    <col min="15" max="15" width="8.26953125" style="165" customWidth="1"/>
    <col min="16" max="16" width="4.26953125" style="165" customWidth="1"/>
    <col min="17" max="16384" width="9.1796875" style="2"/>
  </cols>
  <sheetData>
    <row r="1" spans="1:16" ht="40.5" customHeight="1" thickTop="1">
      <c r="A1" s="697" t="str">
        <f>CONCATENATE("School Name :-","  ",'Master sheet'!C8)</f>
        <v>School Name :-  Governt Senior Secondary School INDERWARA</v>
      </c>
      <c r="B1" s="698"/>
      <c r="C1" s="698"/>
      <c r="D1" s="698"/>
      <c r="E1" s="698"/>
      <c r="F1" s="698"/>
      <c r="G1" s="698"/>
      <c r="H1" s="698"/>
      <c r="I1" s="698"/>
      <c r="J1" s="698"/>
      <c r="K1" s="698"/>
      <c r="L1" s="698"/>
      <c r="M1" s="698"/>
      <c r="N1" s="698"/>
      <c r="O1" s="699"/>
      <c r="P1" s="116"/>
    </row>
    <row r="2" spans="1:16" ht="20.25" customHeight="1">
      <c r="A2" s="700" t="s">
        <v>309</v>
      </c>
      <c r="B2" s="701"/>
      <c r="C2" s="701"/>
      <c r="D2" s="701"/>
      <c r="E2" s="701"/>
      <c r="F2" s="704" t="str">
        <f>'Marks Entry'!G2</f>
        <v>9 'A'</v>
      </c>
      <c r="G2" s="705"/>
      <c r="H2" s="705"/>
      <c r="I2" s="705"/>
      <c r="J2" s="705"/>
      <c r="K2" s="704" t="str">
        <f>'Marks Entry'!F2</f>
        <v>2019-20</v>
      </c>
      <c r="L2" s="705"/>
      <c r="M2" s="706"/>
      <c r="N2" s="702"/>
      <c r="O2" s="703"/>
      <c r="P2" s="117"/>
    </row>
    <row r="3" spans="1:16" ht="20.25" customHeight="1">
      <c r="A3" s="700"/>
      <c r="B3" s="701"/>
      <c r="C3" s="701"/>
      <c r="D3" s="701"/>
      <c r="E3" s="701"/>
      <c r="F3" s="707"/>
      <c r="G3" s="708"/>
      <c r="H3" s="708"/>
      <c r="I3" s="708"/>
      <c r="J3" s="708"/>
      <c r="K3" s="707"/>
      <c r="L3" s="708"/>
      <c r="M3" s="709"/>
      <c r="N3" s="702"/>
      <c r="O3" s="703"/>
      <c r="P3" s="117"/>
    </row>
    <row r="4" spans="1:16" ht="79.5" customHeight="1">
      <c r="A4" s="118" t="s">
        <v>310</v>
      </c>
      <c r="B4" s="119" t="s">
        <v>311</v>
      </c>
      <c r="C4" s="120" t="s">
        <v>312</v>
      </c>
      <c r="D4" s="121" t="s">
        <v>313</v>
      </c>
      <c r="E4" s="121" t="s">
        <v>282</v>
      </c>
      <c r="F4" s="121" t="s">
        <v>314</v>
      </c>
      <c r="G4" s="121" t="s">
        <v>315</v>
      </c>
      <c r="H4" s="121" t="s">
        <v>316</v>
      </c>
      <c r="I4" s="121" t="s">
        <v>317</v>
      </c>
      <c r="J4" s="122" t="s">
        <v>318</v>
      </c>
      <c r="K4" s="123" t="s">
        <v>305</v>
      </c>
      <c r="L4" s="123" t="s">
        <v>70</v>
      </c>
      <c r="M4" s="122" t="s">
        <v>307</v>
      </c>
      <c r="N4" s="122" t="s">
        <v>308</v>
      </c>
      <c r="O4" s="124" t="s">
        <v>127</v>
      </c>
      <c r="P4" s="117"/>
    </row>
    <row r="5" spans="1:16" ht="21" customHeight="1">
      <c r="A5" s="125" t="str">
        <f>'Statement of Marks'!J108</f>
        <v>Mangilal Rangi</v>
      </c>
      <c r="B5" s="126" t="str">
        <f>'Statement of Marks'!J107</f>
        <v>Hindi</v>
      </c>
      <c r="C5" s="127">
        <f>'Statement of Marks'!J109</f>
        <v>8</v>
      </c>
      <c r="D5" s="128">
        <f>'Statement of Marks'!Q111</f>
        <v>8</v>
      </c>
      <c r="E5" s="129">
        <f>'Statement of Marks'!J112</f>
        <v>100</v>
      </c>
      <c r="F5" s="130">
        <f>'Statement of Marks'!J111</f>
        <v>4</v>
      </c>
      <c r="G5" s="130">
        <f>'Statement of Marks'!K111</f>
        <v>1</v>
      </c>
      <c r="H5" s="130">
        <f>'Statement of Marks'!L111</f>
        <v>0</v>
      </c>
      <c r="I5" s="130">
        <f>'Statement of Marks'!N111</f>
        <v>0</v>
      </c>
      <c r="J5" s="130">
        <f>'Statement of Marks'!O111</f>
        <v>3</v>
      </c>
      <c r="K5" s="122">
        <f>'Statement of Marks'!J114</f>
        <v>0</v>
      </c>
      <c r="L5" s="122">
        <f>'Statement of Marks'!J116</f>
        <v>0</v>
      </c>
      <c r="M5" s="122">
        <f>'Statement of Marks'!J117</f>
        <v>0</v>
      </c>
      <c r="N5" s="695">
        <f>COUNTIF('Statement of Marks'!E7:E106,"nso")</f>
        <v>0</v>
      </c>
      <c r="O5" s="131">
        <f>D5+K5++L5+M5+N5</f>
        <v>8</v>
      </c>
      <c r="P5" s="132"/>
    </row>
    <row r="6" spans="1:16" ht="21" customHeight="1">
      <c r="A6" s="125" t="str">
        <f>'Statement of Marks'!Y108</f>
        <v>Heeralal Jat</v>
      </c>
      <c r="B6" s="126" t="str">
        <f>'Statement of Marks'!Y107</f>
        <v>English</v>
      </c>
      <c r="C6" s="127">
        <f>'Statement of Marks'!Y109</f>
        <v>6</v>
      </c>
      <c r="D6" s="128">
        <f>'Statement of Marks'!AF111</f>
        <v>6</v>
      </c>
      <c r="E6" s="129">
        <f>'Statement of Marks'!Y112</f>
        <v>100</v>
      </c>
      <c r="F6" s="130">
        <f>'Statement of Marks'!Y111</f>
        <v>3</v>
      </c>
      <c r="G6" s="130">
        <f>'Statement of Marks'!Z111</f>
        <v>1</v>
      </c>
      <c r="H6" s="130">
        <f>'Statement of Marks'!AA111</f>
        <v>1</v>
      </c>
      <c r="I6" s="130">
        <f>'Statement of Marks'!AC111</f>
        <v>0</v>
      </c>
      <c r="J6" s="130">
        <f>'Statement of Marks'!AD111</f>
        <v>1</v>
      </c>
      <c r="K6" s="130">
        <f>'Statement of Marks'!Y114</f>
        <v>0</v>
      </c>
      <c r="L6" s="122">
        <f>'Statement of Marks'!Y116</f>
        <v>0</v>
      </c>
      <c r="M6" s="122">
        <f>'Statement of Marks'!Y117</f>
        <v>0</v>
      </c>
      <c r="N6" s="695"/>
      <c r="O6" s="131">
        <f t="shared" ref="O6:O10" si="0">D6+K6++L6+M6+N6</f>
        <v>6</v>
      </c>
      <c r="P6" s="132"/>
    </row>
    <row r="7" spans="1:16" ht="21" customHeight="1">
      <c r="A7" s="133" t="str">
        <f>'Statement of Marks'!AN108</f>
        <v>Suman Kumari Saini</v>
      </c>
      <c r="B7" s="134" t="str">
        <f>'Statement of Marks'!AN107</f>
        <v>Sanskrit</v>
      </c>
      <c r="C7" s="127">
        <f>'Statement of Marks'!AN109</f>
        <v>5</v>
      </c>
      <c r="D7" s="128">
        <f>'Statement of Marks'!AU111</f>
        <v>5</v>
      </c>
      <c r="E7" s="129">
        <f>'Statement of Marks'!AN112</f>
        <v>100</v>
      </c>
      <c r="F7" s="130">
        <f>'Statement of Marks'!AN111</f>
        <v>1</v>
      </c>
      <c r="G7" s="130">
        <f>'Statement of Marks'!AO111</f>
        <v>2</v>
      </c>
      <c r="H7" s="130">
        <f>'Statement of Marks'!AP111</f>
        <v>1</v>
      </c>
      <c r="I7" s="130">
        <f>'Statement of Marks'!AR111</f>
        <v>0</v>
      </c>
      <c r="J7" s="130">
        <f>'Statement of Marks'!AS111</f>
        <v>1</v>
      </c>
      <c r="K7" s="130">
        <f>'Statement of Marks'!AN114</f>
        <v>0</v>
      </c>
      <c r="L7" s="122">
        <f>'Statement of Marks'!AN116</f>
        <v>0</v>
      </c>
      <c r="M7" s="122">
        <f>'Statement of Marks'!AN117</f>
        <v>0</v>
      </c>
      <c r="N7" s="695"/>
      <c r="O7" s="131">
        <f t="shared" si="0"/>
        <v>5</v>
      </c>
      <c r="P7" s="132"/>
    </row>
    <row r="8" spans="1:16" ht="21" customHeight="1">
      <c r="A8" s="133" t="str">
        <f>'Statement of Marks'!BC108</f>
        <v>Mandeep Singh Bhular</v>
      </c>
      <c r="B8" s="134" t="str">
        <f>'Statement of Marks'!BC107</f>
        <v>Science</v>
      </c>
      <c r="C8" s="127">
        <f>'Statement of Marks'!BC109</f>
        <v>5</v>
      </c>
      <c r="D8" s="128">
        <f>'Statement of Marks'!BJ111</f>
        <v>5</v>
      </c>
      <c r="E8" s="129">
        <f>'Statement of Marks'!BC112</f>
        <v>100</v>
      </c>
      <c r="F8" s="130">
        <f>'Statement of Marks'!BC111</f>
        <v>2</v>
      </c>
      <c r="G8" s="130">
        <f>'Statement of Marks'!BD111</f>
        <v>1</v>
      </c>
      <c r="H8" s="130">
        <f>'Statement of Marks'!BE111</f>
        <v>1</v>
      </c>
      <c r="I8" s="130">
        <f>'Statement of Marks'!BG111</f>
        <v>0</v>
      </c>
      <c r="J8" s="130">
        <f>'Statement of Marks'!BH111</f>
        <v>1</v>
      </c>
      <c r="K8" s="130">
        <f>'Statement of Marks'!BC114</f>
        <v>0</v>
      </c>
      <c r="L8" s="122">
        <f>'Statement of Marks'!BC116</f>
        <v>1</v>
      </c>
      <c r="M8" s="122">
        <f>'Statement of Marks'!BC117</f>
        <v>0</v>
      </c>
      <c r="N8" s="695"/>
      <c r="O8" s="131">
        <f t="shared" si="0"/>
        <v>6</v>
      </c>
      <c r="P8" s="132"/>
    </row>
    <row r="9" spans="1:16" ht="21" customHeight="1">
      <c r="A9" s="133" t="str">
        <f>'Statement of Marks'!BR108</f>
        <v>Suresh Kuamr Adara</v>
      </c>
      <c r="B9" s="134" t="str">
        <f>'Statement of Marks'!BR107</f>
        <v>Social Science</v>
      </c>
      <c r="C9" s="127">
        <f>'Statement of Marks'!BR109</f>
        <v>6</v>
      </c>
      <c r="D9" s="128">
        <f>'Statement of Marks'!BY111</f>
        <v>6</v>
      </c>
      <c r="E9" s="129">
        <f>'Statement of Marks'!BR112</f>
        <v>100</v>
      </c>
      <c r="F9" s="130">
        <f>'Statement of Marks'!BR111</f>
        <v>0</v>
      </c>
      <c r="G9" s="130">
        <f>'Statement of Marks'!BS111</f>
        <v>4</v>
      </c>
      <c r="H9" s="130">
        <f>'Statement of Marks'!BT111</f>
        <v>1</v>
      </c>
      <c r="I9" s="130">
        <f>'Statement of Marks'!BV111</f>
        <v>0</v>
      </c>
      <c r="J9" s="130">
        <f>'Statement of Marks'!BW111</f>
        <v>1</v>
      </c>
      <c r="K9" s="130">
        <f>'Statement of Marks'!BR114</f>
        <v>0</v>
      </c>
      <c r="L9" s="122">
        <f>'Statement of Marks'!BR116</f>
        <v>0</v>
      </c>
      <c r="M9" s="122">
        <f>'Statement of Marks'!BR117</f>
        <v>0</v>
      </c>
      <c r="N9" s="695"/>
      <c r="O9" s="131">
        <f t="shared" si="0"/>
        <v>6</v>
      </c>
      <c r="P9" s="132"/>
    </row>
    <row r="10" spans="1:16" ht="21" customHeight="1" thickBot="1">
      <c r="A10" s="135" t="str">
        <f>'Statement of Marks'!CG108</f>
        <v>Mahendra Patel</v>
      </c>
      <c r="B10" s="136" t="str">
        <f>'Statement of Marks'!CG107</f>
        <v>Maths</v>
      </c>
      <c r="C10" s="137">
        <f>'Statement of Marks'!CG109</f>
        <v>5</v>
      </c>
      <c r="D10" s="138">
        <f>'Statement of Marks'!CN111</f>
        <v>5</v>
      </c>
      <c r="E10" s="139">
        <f>'Statement of Marks'!CG112</f>
        <v>100</v>
      </c>
      <c r="F10" s="140">
        <f>'Statement of Marks'!CG111</f>
        <v>3</v>
      </c>
      <c r="G10" s="140">
        <f>'Statement of Marks'!CH111</f>
        <v>0</v>
      </c>
      <c r="H10" s="140">
        <f>'Statement of Marks'!CI111</f>
        <v>1</v>
      </c>
      <c r="I10" s="140">
        <f>'Statement of Marks'!CK111</f>
        <v>0</v>
      </c>
      <c r="J10" s="140">
        <f>'Statement of Marks'!CL111</f>
        <v>1</v>
      </c>
      <c r="K10" s="140">
        <f>'Statement of Marks'!CG114</f>
        <v>0</v>
      </c>
      <c r="L10" s="141">
        <f>'Statement of Marks'!CG116</f>
        <v>0</v>
      </c>
      <c r="M10" s="141">
        <f>'Statement of Marks'!CG117</f>
        <v>0</v>
      </c>
      <c r="N10" s="696"/>
      <c r="O10" s="131">
        <f t="shared" si="0"/>
        <v>5</v>
      </c>
      <c r="P10" s="132"/>
    </row>
    <row r="11" spans="1:16" ht="21" customHeight="1" thickTop="1">
      <c r="A11" s="142"/>
      <c r="B11" s="143"/>
      <c r="C11" s="144"/>
      <c r="D11" s="145"/>
      <c r="E11" s="146"/>
      <c r="F11" s="147"/>
      <c r="G11" s="144"/>
      <c r="H11" s="147"/>
      <c r="I11" s="144"/>
      <c r="J11" s="147"/>
      <c r="K11" s="147"/>
      <c r="L11" s="147"/>
      <c r="M11" s="147"/>
      <c r="N11" s="147"/>
      <c r="O11" s="147"/>
      <c r="P11" s="132"/>
    </row>
    <row r="12" spans="1:16" ht="21" customHeight="1">
      <c r="A12" s="142"/>
      <c r="B12" s="143"/>
      <c r="C12" s="144"/>
      <c r="D12" s="145"/>
      <c r="E12" s="146"/>
      <c r="F12" s="147"/>
      <c r="G12" s="144"/>
      <c r="H12" s="147"/>
      <c r="I12" s="144"/>
      <c r="J12" s="147"/>
      <c r="K12" s="147"/>
      <c r="L12" s="147"/>
      <c r="M12" s="147"/>
      <c r="N12" s="147"/>
      <c r="O12" s="147"/>
      <c r="P12" s="132"/>
    </row>
    <row r="13" spans="1:16" ht="15.5">
      <c r="A13" s="132"/>
      <c r="B13" s="148"/>
      <c r="C13" s="149"/>
      <c r="D13" s="150"/>
      <c r="E13" s="151"/>
      <c r="F13" s="152"/>
      <c r="G13" s="149"/>
      <c r="H13" s="152"/>
      <c r="I13" s="149"/>
      <c r="J13" s="152"/>
      <c r="K13" s="152"/>
      <c r="L13" s="152"/>
      <c r="M13" s="152"/>
      <c r="N13" s="152"/>
      <c r="O13" s="152"/>
      <c r="P13" s="132"/>
    </row>
    <row r="14" spans="1:16" ht="15.5">
      <c r="A14" s="132"/>
      <c r="B14" s="148"/>
      <c r="C14" s="149"/>
      <c r="D14" s="150"/>
      <c r="E14" s="151"/>
      <c r="F14" s="152"/>
      <c r="G14" s="149"/>
      <c r="H14" s="152"/>
      <c r="I14" s="149"/>
      <c r="J14" s="152"/>
      <c r="K14" s="152"/>
      <c r="L14" s="152"/>
      <c r="M14" s="152"/>
      <c r="N14" s="152"/>
      <c r="O14" s="152"/>
      <c r="P14" s="132"/>
    </row>
    <row r="15" spans="1:16">
      <c r="A15" s="711" t="s">
        <v>114</v>
      </c>
      <c r="B15" s="711"/>
      <c r="C15" s="711"/>
      <c r="D15" s="711"/>
      <c r="E15" s="711"/>
      <c r="F15" s="711"/>
      <c r="G15" s="711"/>
      <c r="H15" s="711"/>
      <c r="I15" s="711"/>
      <c r="J15" s="711"/>
      <c r="K15" s="711"/>
      <c r="L15" s="711"/>
      <c r="M15" s="711"/>
      <c r="N15" s="711"/>
      <c r="O15" s="711"/>
      <c r="P15" s="153"/>
    </row>
    <row r="16" spans="1:16" ht="15.75" customHeight="1">
      <c r="A16" s="711"/>
      <c r="B16" s="711"/>
      <c r="C16" s="711"/>
      <c r="D16" s="711"/>
      <c r="E16" s="711"/>
      <c r="F16" s="711"/>
      <c r="G16" s="711"/>
      <c r="H16" s="711"/>
      <c r="I16" s="711"/>
      <c r="J16" s="711"/>
      <c r="K16" s="711"/>
      <c r="L16" s="711"/>
      <c r="M16" s="711"/>
      <c r="N16" s="711"/>
      <c r="O16" s="711"/>
      <c r="P16" s="154"/>
    </row>
    <row r="17" spans="1:16" ht="16" thickBot="1">
      <c r="A17" s="132"/>
      <c r="B17" s="132"/>
      <c r="C17" s="132"/>
      <c r="D17" s="132"/>
      <c r="E17" s="132"/>
      <c r="F17" s="132"/>
      <c r="G17" s="132"/>
      <c r="H17" s="132"/>
      <c r="I17" s="132"/>
      <c r="J17" s="132"/>
      <c r="K17" s="132"/>
      <c r="L17" s="132"/>
      <c r="M17" s="132"/>
      <c r="N17" s="132"/>
      <c r="O17" s="132"/>
      <c r="P17" s="132"/>
    </row>
    <row r="18" spans="1:16" ht="16.5" customHeight="1" thickTop="1" thickBot="1">
      <c r="A18" s="712" t="str">
        <f>CONCATENATE("School Name :-","  ",'Master sheet'!C8)</f>
        <v>School Name :-  Governt Senior Secondary School INDERWARA</v>
      </c>
      <c r="B18" s="712"/>
      <c r="C18" s="712"/>
      <c r="D18" s="712"/>
      <c r="E18" s="712"/>
      <c r="F18" s="712"/>
      <c r="G18" s="712"/>
      <c r="H18" s="712"/>
      <c r="I18" s="712"/>
      <c r="J18" s="712"/>
      <c r="K18" s="712"/>
      <c r="L18" s="712"/>
      <c r="M18" s="712"/>
      <c r="N18" s="712"/>
      <c r="O18" s="712"/>
      <c r="P18" s="132"/>
    </row>
    <row r="19" spans="1:16" ht="16.5" thickTop="1" thickBot="1">
      <c r="A19" s="712"/>
      <c r="B19" s="712"/>
      <c r="C19" s="712"/>
      <c r="D19" s="712"/>
      <c r="E19" s="712"/>
      <c r="F19" s="712"/>
      <c r="G19" s="712"/>
      <c r="H19" s="712"/>
      <c r="I19" s="712"/>
      <c r="J19" s="712"/>
      <c r="K19" s="712"/>
      <c r="L19" s="712"/>
      <c r="M19" s="712"/>
      <c r="N19" s="712"/>
      <c r="O19" s="712"/>
      <c r="P19" s="132"/>
    </row>
    <row r="20" spans="1:16" ht="35.25" customHeight="1" thickTop="1" thickBot="1">
      <c r="A20" s="713" t="s">
        <v>319</v>
      </c>
      <c r="B20" s="713"/>
      <c r="C20" s="713"/>
      <c r="D20" s="713"/>
      <c r="E20" s="713"/>
      <c r="F20" s="713"/>
      <c r="G20" s="713" t="s">
        <v>9</v>
      </c>
      <c r="H20" s="713"/>
      <c r="I20" s="714" t="str">
        <f>'Marks Entry'!G2</f>
        <v>9 'A'</v>
      </c>
      <c r="J20" s="714"/>
      <c r="K20" s="716" t="s">
        <v>240</v>
      </c>
      <c r="L20" s="717"/>
      <c r="M20" s="718"/>
      <c r="N20" s="714" t="str">
        <f>'Marks Entry'!F2</f>
        <v>2019-20</v>
      </c>
      <c r="O20" s="714"/>
      <c r="P20" s="132"/>
    </row>
    <row r="21" spans="1:16" ht="33.75" customHeight="1" thickTop="1" thickBot="1">
      <c r="A21" s="715" t="s">
        <v>320</v>
      </c>
      <c r="B21" s="715"/>
      <c r="C21" s="155" t="s">
        <v>115</v>
      </c>
      <c r="D21" s="155" t="s">
        <v>116</v>
      </c>
      <c r="E21" s="155" t="s">
        <v>117</v>
      </c>
      <c r="F21" s="155" t="s">
        <v>118</v>
      </c>
      <c r="G21" s="155" t="s">
        <v>119</v>
      </c>
      <c r="H21" s="155" t="s">
        <v>120</v>
      </c>
      <c r="I21" s="155" t="s">
        <v>121</v>
      </c>
      <c r="J21" s="155" t="s">
        <v>122</v>
      </c>
      <c r="K21" s="155" t="s">
        <v>123</v>
      </c>
      <c r="L21" s="155" t="s">
        <v>124</v>
      </c>
      <c r="M21" s="155" t="s">
        <v>125</v>
      </c>
      <c r="N21" s="155" t="s">
        <v>126</v>
      </c>
      <c r="O21" s="156" t="s">
        <v>127</v>
      </c>
      <c r="P21" s="132"/>
    </row>
    <row r="22" spans="1:16" ht="23.15" customHeight="1" thickTop="1" thickBot="1">
      <c r="A22" s="710" t="s">
        <v>321</v>
      </c>
      <c r="B22" s="710"/>
      <c r="C22" s="157">
        <f>'Result Aggregate'!BJ107</f>
        <v>0</v>
      </c>
      <c r="D22" s="157">
        <f>'Result Aggregate'!BK107</f>
        <v>1</v>
      </c>
      <c r="E22" s="157">
        <f>'Result Aggregate'!BL107</f>
        <v>0</v>
      </c>
      <c r="F22" s="157">
        <f>'Result Aggregate'!BM107</f>
        <v>0</v>
      </c>
      <c r="G22" s="157">
        <f>'Result Aggregate'!BN107</f>
        <v>0</v>
      </c>
      <c r="H22" s="157">
        <f>'Result Aggregate'!BO107</f>
        <v>1</v>
      </c>
      <c r="I22" s="157">
        <f>'Result Aggregate'!BP107</f>
        <v>0</v>
      </c>
      <c r="J22" s="157">
        <f>'Result Aggregate'!BQ107</f>
        <v>0</v>
      </c>
      <c r="K22" s="157">
        <f>'Result Aggregate'!BR107</f>
        <v>0</v>
      </c>
      <c r="L22" s="157">
        <f>'Result Aggregate'!BS107</f>
        <v>0</v>
      </c>
      <c r="M22" s="157">
        <f>'Result Aggregate'!BT107</f>
        <v>1</v>
      </c>
      <c r="N22" s="157">
        <f>'Result Aggregate'!BU107</f>
        <v>0</v>
      </c>
      <c r="O22" s="157">
        <f>'Result Aggregate'!BV107</f>
        <v>3</v>
      </c>
      <c r="P22" s="132"/>
    </row>
    <row r="23" spans="1:16" ht="23.15" customHeight="1" thickTop="1" thickBot="1">
      <c r="A23" s="710" t="s">
        <v>322</v>
      </c>
      <c r="B23" s="710"/>
      <c r="C23" s="157">
        <f>'Result Aggregate'!BJ108</f>
        <v>0</v>
      </c>
      <c r="D23" s="157">
        <f>'Result Aggregate'!BK108</f>
        <v>0</v>
      </c>
      <c r="E23" s="157">
        <f>'Result Aggregate'!BL108</f>
        <v>0</v>
      </c>
      <c r="F23" s="157">
        <f>'Result Aggregate'!BM108</f>
        <v>0</v>
      </c>
      <c r="G23" s="157">
        <f>'Result Aggregate'!BN108</f>
        <v>0</v>
      </c>
      <c r="H23" s="157">
        <f>'Result Aggregate'!BO108</f>
        <v>0</v>
      </c>
      <c r="I23" s="157">
        <f>'Result Aggregate'!BP108</f>
        <v>1</v>
      </c>
      <c r="J23" s="157">
        <f>'Result Aggregate'!BQ108</f>
        <v>0</v>
      </c>
      <c r="K23" s="157">
        <f>'Result Aggregate'!BR108</f>
        <v>0</v>
      </c>
      <c r="L23" s="157">
        <f>'Result Aggregate'!BS108</f>
        <v>0</v>
      </c>
      <c r="M23" s="157">
        <f>'Result Aggregate'!BT108</f>
        <v>0</v>
      </c>
      <c r="N23" s="157">
        <f>'Result Aggregate'!BU108</f>
        <v>0</v>
      </c>
      <c r="O23" s="157">
        <f>'Result Aggregate'!BV108</f>
        <v>1</v>
      </c>
      <c r="P23" s="132"/>
    </row>
    <row r="24" spans="1:16" ht="23.15" customHeight="1" thickTop="1" thickBot="1">
      <c r="A24" s="710" t="s">
        <v>323</v>
      </c>
      <c r="B24" s="710"/>
      <c r="C24" s="157">
        <f>'Result Aggregate'!BJ109</f>
        <v>0</v>
      </c>
      <c r="D24" s="157">
        <f>'Result Aggregate'!BK109</f>
        <v>0</v>
      </c>
      <c r="E24" s="157">
        <f>'Result Aggregate'!BL109</f>
        <v>0</v>
      </c>
      <c r="F24" s="157">
        <f>'Result Aggregate'!BM109</f>
        <v>0</v>
      </c>
      <c r="G24" s="157">
        <f>'Result Aggregate'!BN109</f>
        <v>0</v>
      </c>
      <c r="H24" s="157">
        <f>'Result Aggregate'!BO109</f>
        <v>0</v>
      </c>
      <c r="I24" s="157">
        <f>'Result Aggregate'!BP109</f>
        <v>0</v>
      </c>
      <c r="J24" s="157">
        <f>'Result Aggregate'!BQ109</f>
        <v>0</v>
      </c>
      <c r="K24" s="157">
        <f>'Result Aggregate'!BR109</f>
        <v>0</v>
      </c>
      <c r="L24" s="157">
        <f>'Result Aggregate'!BS109</f>
        <v>0</v>
      </c>
      <c r="M24" s="157">
        <f>'Result Aggregate'!BT109</f>
        <v>0</v>
      </c>
      <c r="N24" s="157">
        <f>'Result Aggregate'!BU109</f>
        <v>0</v>
      </c>
      <c r="O24" s="157">
        <f>'Result Aggregate'!BV109</f>
        <v>0</v>
      </c>
      <c r="P24" s="132"/>
    </row>
    <row r="25" spans="1:16" ht="23.15" customHeight="1" thickTop="1" thickBot="1">
      <c r="A25" s="710" t="s">
        <v>383</v>
      </c>
      <c r="B25" s="710"/>
      <c r="C25" s="157">
        <f>'Result Aggregate'!BJ110</f>
        <v>0</v>
      </c>
      <c r="D25" s="157">
        <f>'Result Aggregate'!BK110</f>
        <v>0</v>
      </c>
      <c r="E25" s="157">
        <f>'Result Aggregate'!BL110</f>
        <v>0</v>
      </c>
      <c r="F25" s="157">
        <f>'Result Aggregate'!BM110</f>
        <v>0</v>
      </c>
      <c r="G25" s="157">
        <f>'Result Aggregate'!BN110</f>
        <v>0</v>
      </c>
      <c r="H25" s="157">
        <f>'Result Aggregate'!BO110</f>
        <v>0</v>
      </c>
      <c r="I25" s="157">
        <f>'Result Aggregate'!BP110</f>
        <v>0</v>
      </c>
      <c r="J25" s="157">
        <f>'Result Aggregate'!BQ110</f>
        <v>1</v>
      </c>
      <c r="K25" s="157">
        <f>'Result Aggregate'!BR110</f>
        <v>0</v>
      </c>
      <c r="L25" s="157">
        <f>'Result Aggregate'!BS110</f>
        <v>0</v>
      </c>
      <c r="M25" s="157">
        <f>'Result Aggregate'!BT110</f>
        <v>0</v>
      </c>
      <c r="N25" s="157">
        <f>'Result Aggregate'!BU110</f>
        <v>0</v>
      </c>
      <c r="O25" s="157">
        <f>'Result Aggregate'!BV110</f>
        <v>1</v>
      </c>
      <c r="P25" s="132"/>
    </row>
    <row r="26" spans="1:16" ht="23.15" customHeight="1" thickTop="1" thickBot="1">
      <c r="A26" s="710" t="s">
        <v>324</v>
      </c>
      <c r="B26" s="710"/>
      <c r="C26" s="259">
        <f>'Result Aggregate'!BJ111</f>
        <v>0</v>
      </c>
      <c r="D26" s="259">
        <f>'Result Aggregate'!BK111</f>
        <v>1</v>
      </c>
      <c r="E26" s="259">
        <f>'Result Aggregate'!BL111</f>
        <v>0</v>
      </c>
      <c r="F26" s="259">
        <f>'Result Aggregate'!BM111</f>
        <v>0</v>
      </c>
      <c r="G26" s="259">
        <f>'Result Aggregate'!BN111</f>
        <v>0</v>
      </c>
      <c r="H26" s="259">
        <f>'Result Aggregate'!BO111</f>
        <v>1</v>
      </c>
      <c r="I26" s="259">
        <f>'Result Aggregate'!BP111</f>
        <v>1</v>
      </c>
      <c r="J26" s="259">
        <f>'Result Aggregate'!BQ111</f>
        <v>1</v>
      </c>
      <c r="K26" s="259">
        <f>'Result Aggregate'!BR111</f>
        <v>0</v>
      </c>
      <c r="L26" s="259">
        <f>'Result Aggregate'!BS111</f>
        <v>0</v>
      </c>
      <c r="M26" s="259">
        <f>'Result Aggregate'!BT111</f>
        <v>1</v>
      </c>
      <c r="N26" s="259">
        <f>'Result Aggregate'!BU111</f>
        <v>0</v>
      </c>
      <c r="O26" s="259">
        <f>'Result Aggregate'!BV111</f>
        <v>5</v>
      </c>
      <c r="P26" s="158"/>
    </row>
    <row r="27" spans="1:16" ht="23.15" customHeight="1" thickTop="1" thickBot="1">
      <c r="A27" s="710" t="s">
        <v>307</v>
      </c>
      <c r="B27" s="710"/>
      <c r="C27" s="157">
        <f>'Result Aggregate'!BJ112</f>
        <v>0</v>
      </c>
      <c r="D27" s="157">
        <f>'Result Aggregate'!BK112</f>
        <v>0</v>
      </c>
      <c r="E27" s="157">
        <f>'Result Aggregate'!BL112</f>
        <v>0</v>
      </c>
      <c r="F27" s="157">
        <f>'Result Aggregate'!BM112</f>
        <v>0</v>
      </c>
      <c r="G27" s="157">
        <f>'Result Aggregate'!BN112</f>
        <v>0</v>
      </c>
      <c r="H27" s="157">
        <f>'Result Aggregate'!BO112</f>
        <v>0</v>
      </c>
      <c r="I27" s="157">
        <f>'Result Aggregate'!BP112</f>
        <v>0</v>
      </c>
      <c r="J27" s="157">
        <f>'Result Aggregate'!BQ112</f>
        <v>0</v>
      </c>
      <c r="K27" s="157">
        <f>'Result Aggregate'!BR112</f>
        <v>0</v>
      </c>
      <c r="L27" s="157">
        <f>'Result Aggregate'!BS112</f>
        <v>0</v>
      </c>
      <c r="M27" s="157">
        <f>'Result Aggregate'!BT112</f>
        <v>0</v>
      </c>
      <c r="N27" s="157">
        <f>'Result Aggregate'!BU112</f>
        <v>0</v>
      </c>
      <c r="O27" s="157">
        <f>'Result Aggregate'!BV112</f>
        <v>0</v>
      </c>
      <c r="P27" s="159"/>
    </row>
    <row r="28" spans="1:16" ht="23.15" customHeight="1" thickTop="1" thickBot="1">
      <c r="A28" s="710" t="s">
        <v>284</v>
      </c>
      <c r="B28" s="710"/>
      <c r="C28" s="157">
        <f>'Result Aggregate'!BJ113</f>
        <v>0</v>
      </c>
      <c r="D28" s="157">
        <f>'Result Aggregate'!BK113</f>
        <v>0</v>
      </c>
      <c r="E28" s="157">
        <f>'Result Aggregate'!BL113</f>
        <v>0</v>
      </c>
      <c r="F28" s="157">
        <f>'Result Aggregate'!BM113</f>
        <v>0</v>
      </c>
      <c r="G28" s="157">
        <f>'Result Aggregate'!BN113</f>
        <v>0</v>
      </c>
      <c r="H28" s="157">
        <f>'Result Aggregate'!BO113</f>
        <v>0</v>
      </c>
      <c r="I28" s="157">
        <f>'Result Aggregate'!BP113</f>
        <v>0</v>
      </c>
      <c r="J28" s="157">
        <f>'Result Aggregate'!BQ113</f>
        <v>0</v>
      </c>
      <c r="K28" s="157">
        <f>'Result Aggregate'!BR113</f>
        <v>0</v>
      </c>
      <c r="L28" s="157">
        <f>'Result Aggregate'!BS113</f>
        <v>0</v>
      </c>
      <c r="M28" s="157">
        <f>'Result Aggregate'!BT113</f>
        <v>0</v>
      </c>
      <c r="N28" s="157">
        <f>'Result Aggregate'!BU113</f>
        <v>0</v>
      </c>
      <c r="O28" s="157">
        <f>'Result Aggregate'!BV113</f>
        <v>0</v>
      </c>
      <c r="P28" s="160"/>
    </row>
    <row r="29" spans="1:16" ht="23.15" customHeight="1" thickTop="1" thickBot="1">
      <c r="A29" s="710" t="s">
        <v>279</v>
      </c>
      <c r="B29" s="710"/>
      <c r="C29" s="260">
        <f>'Result Aggregate'!BJ114</f>
        <v>0</v>
      </c>
      <c r="D29" s="260">
        <f>'Result Aggregate'!BK114</f>
        <v>1</v>
      </c>
      <c r="E29" s="260">
        <f>'Result Aggregate'!BL114</f>
        <v>0</v>
      </c>
      <c r="F29" s="260">
        <f>'Result Aggregate'!BM114</f>
        <v>0</v>
      </c>
      <c r="G29" s="260">
        <f>'Result Aggregate'!BN114</f>
        <v>0</v>
      </c>
      <c r="H29" s="260">
        <f>'Result Aggregate'!BO114</f>
        <v>1</v>
      </c>
      <c r="I29" s="260">
        <f>'Result Aggregate'!BP114</f>
        <v>1</v>
      </c>
      <c r="J29" s="260">
        <f>'Result Aggregate'!BQ114</f>
        <v>1</v>
      </c>
      <c r="K29" s="260">
        <f>'Result Aggregate'!BR114</f>
        <v>0</v>
      </c>
      <c r="L29" s="260">
        <f>'Result Aggregate'!BS114</f>
        <v>0</v>
      </c>
      <c r="M29" s="260">
        <f>'Result Aggregate'!BT114</f>
        <v>1</v>
      </c>
      <c r="N29" s="260">
        <f>'Result Aggregate'!BU114</f>
        <v>0</v>
      </c>
      <c r="O29" s="260">
        <f>'Result Aggregate'!BV114</f>
        <v>5</v>
      </c>
      <c r="P29" s="160"/>
    </row>
    <row r="30" spans="1:16" ht="23.15" customHeight="1" thickTop="1" thickBot="1">
      <c r="A30" s="710" t="s">
        <v>325</v>
      </c>
      <c r="B30" s="710"/>
      <c r="C30" s="157" t="str">
        <f>'Result Aggregate'!BJ115</f>
        <v/>
      </c>
      <c r="D30" s="157">
        <f>'Result Aggregate'!BK115</f>
        <v>100</v>
      </c>
      <c r="E30" s="157" t="str">
        <f>'Result Aggregate'!BL115</f>
        <v/>
      </c>
      <c r="F30" s="157" t="str">
        <f>'Result Aggregate'!BM115</f>
        <v/>
      </c>
      <c r="G30" s="157" t="str">
        <f>'Result Aggregate'!BN115</f>
        <v/>
      </c>
      <c r="H30" s="157">
        <f>'Result Aggregate'!BO115</f>
        <v>100</v>
      </c>
      <c r="I30" s="157">
        <f>'Result Aggregate'!BP115</f>
        <v>100</v>
      </c>
      <c r="J30" s="157">
        <f>'Result Aggregate'!BQ115</f>
        <v>100</v>
      </c>
      <c r="K30" s="157" t="str">
        <f>'Result Aggregate'!BR115</f>
        <v/>
      </c>
      <c r="L30" s="157" t="str">
        <f>'Result Aggregate'!BS115</f>
        <v/>
      </c>
      <c r="M30" s="157">
        <f>'Result Aggregate'!BT115</f>
        <v>100</v>
      </c>
      <c r="N30" s="157" t="str">
        <f>'Result Aggregate'!BU115</f>
        <v/>
      </c>
      <c r="O30" s="157">
        <f>'Result Aggregate'!BV115</f>
        <v>100</v>
      </c>
      <c r="P30" s="160"/>
    </row>
    <row r="31" spans="1:16" ht="23.15" customHeight="1" thickTop="1" thickBot="1">
      <c r="A31" s="710" t="s">
        <v>326</v>
      </c>
      <c r="B31" s="710"/>
      <c r="C31" s="157">
        <f>'Result Aggregate'!BJ116</f>
        <v>1</v>
      </c>
      <c r="D31" s="157">
        <f>'Result Aggregate'!BK116</f>
        <v>0</v>
      </c>
      <c r="E31" s="157">
        <f>'Result Aggregate'!BL116</f>
        <v>0</v>
      </c>
      <c r="F31" s="157">
        <f>'Result Aggregate'!BM116</f>
        <v>0</v>
      </c>
      <c r="G31" s="157">
        <f>'Result Aggregate'!BN116</f>
        <v>0</v>
      </c>
      <c r="H31" s="157">
        <f>'Result Aggregate'!BO116</f>
        <v>0</v>
      </c>
      <c r="I31" s="157">
        <f>'Result Aggregate'!BP116</f>
        <v>0</v>
      </c>
      <c r="J31" s="157">
        <f>'Result Aggregate'!BQ116</f>
        <v>0</v>
      </c>
      <c r="K31" s="157">
        <f>'Result Aggregate'!BR116</f>
        <v>0</v>
      </c>
      <c r="L31" s="157">
        <f>'Result Aggregate'!BS116</f>
        <v>0</v>
      </c>
      <c r="M31" s="157">
        <f>'Result Aggregate'!BT116</f>
        <v>0</v>
      </c>
      <c r="N31" s="157">
        <f>'Result Aggregate'!BU116</f>
        <v>0</v>
      </c>
      <c r="O31" s="157">
        <f>'Result Aggregate'!BV116</f>
        <v>1</v>
      </c>
      <c r="P31" s="161"/>
    </row>
    <row r="32" spans="1:16" ht="19" thickTop="1">
      <c r="A32" s="132"/>
      <c r="B32" s="132"/>
      <c r="C32" s="132"/>
      <c r="D32" s="132"/>
      <c r="E32" s="132"/>
      <c r="F32" s="132"/>
      <c r="G32" s="132"/>
      <c r="H32" s="132"/>
      <c r="I32" s="132"/>
      <c r="J32" s="132"/>
      <c r="K32" s="132"/>
      <c r="L32" s="132"/>
      <c r="M32" s="132"/>
      <c r="N32" s="132"/>
      <c r="O32" s="132"/>
      <c r="P32" s="162"/>
    </row>
    <row r="33" spans="1:16" ht="18.5">
      <c r="A33" s="132"/>
      <c r="B33" s="132"/>
      <c r="C33" s="132"/>
      <c r="D33" s="132"/>
      <c r="E33" s="132"/>
      <c r="F33" s="132"/>
      <c r="G33" s="132"/>
      <c r="H33" s="132"/>
      <c r="I33" s="132"/>
      <c r="J33" s="132"/>
      <c r="K33" s="132"/>
      <c r="L33" s="132"/>
      <c r="M33" s="132"/>
      <c r="N33" s="132"/>
      <c r="O33" s="132"/>
      <c r="P33" s="163"/>
    </row>
    <row r="34" spans="1:16" ht="18.5">
      <c r="A34" s="132"/>
      <c r="B34" s="132"/>
      <c r="C34" s="132"/>
      <c r="D34" s="132"/>
      <c r="E34" s="132"/>
      <c r="F34" s="132"/>
      <c r="G34" s="132"/>
      <c r="H34" s="132"/>
      <c r="I34" s="132"/>
      <c r="J34" s="132"/>
      <c r="K34" s="132"/>
      <c r="L34" s="132"/>
      <c r="M34" s="132"/>
      <c r="N34" s="132"/>
      <c r="O34" s="132"/>
      <c r="P34" s="163"/>
    </row>
    <row r="35" spans="1:16" ht="18.5">
      <c r="A35" s="132"/>
      <c r="B35" s="132"/>
      <c r="C35" s="132"/>
      <c r="D35" s="132"/>
      <c r="E35" s="132"/>
      <c r="F35" s="132"/>
      <c r="G35" s="132"/>
      <c r="H35" s="132"/>
      <c r="I35" s="132"/>
      <c r="J35" s="132"/>
      <c r="K35" s="132"/>
      <c r="L35" s="132"/>
      <c r="M35" s="132"/>
      <c r="N35" s="132"/>
      <c r="O35" s="132"/>
      <c r="P35" s="163"/>
    </row>
    <row r="36" spans="1:16" ht="15.5">
      <c r="A36" s="132"/>
      <c r="B36" s="132"/>
      <c r="C36" s="132"/>
      <c r="D36" s="132"/>
      <c r="E36" s="132"/>
      <c r="F36" s="132"/>
      <c r="G36" s="132"/>
      <c r="H36" s="132"/>
      <c r="I36" s="132"/>
      <c r="J36" s="132"/>
      <c r="K36" s="132"/>
      <c r="L36" s="132"/>
      <c r="M36" s="132"/>
      <c r="N36" s="132"/>
      <c r="O36" s="132"/>
      <c r="P36" s="164"/>
    </row>
    <row r="37" spans="1:16" ht="25.5">
      <c r="A37" s="132"/>
      <c r="B37" s="132"/>
      <c r="C37" s="132"/>
      <c r="D37" s="132"/>
      <c r="E37" s="132"/>
      <c r="F37" s="132"/>
      <c r="G37" s="132"/>
      <c r="H37" s="132"/>
      <c r="I37" s="132"/>
      <c r="J37" s="132"/>
      <c r="K37" s="132"/>
      <c r="L37" s="132"/>
      <c r="M37" s="132"/>
      <c r="N37" s="132"/>
      <c r="O37" s="132"/>
      <c r="P37" s="158"/>
    </row>
    <row r="38" spans="1:16" ht="15.5">
      <c r="A38" s="132"/>
      <c r="B38" s="132"/>
      <c r="C38" s="132"/>
      <c r="D38" s="132"/>
      <c r="E38" s="132"/>
      <c r="F38" s="132"/>
      <c r="G38" s="132"/>
      <c r="H38" s="132"/>
      <c r="I38" s="132"/>
      <c r="J38" s="132"/>
      <c r="K38" s="132"/>
      <c r="L38" s="132"/>
      <c r="M38" s="132"/>
      <c r="N38" s="132"/>
      <c r="O38" s="132"/>
      <c r="P38" s="159"/>
    </row>
    <row r="39" spans="1:16" ht="18.5">
      <c r="A39" s="132"/>
      <c r="B39" s="132"/>
      <c r="C39" s="132"/>
      <c r="D39" s="132"/>
      <c r="E39" s="132"/>
      <c r="F39" s="132"/>
      <c r="G39" s="132"/>
      <c r="H39" s="132"/>
      <c r="I39" s="132"/>
      <c r="J39" s="132"/>
      <c r="K39" s="132"/>
      <c r="L39" s="132"/>
      <c r="M39" s="132"/>
      <c r="N39" s="132"/>
      <c r="O39" s="132"/>
      <c r="P39" s="160"/>
    </row>
    <row r="40" spans="1:16" ht="18.5">
      <c r="A40" s="132"/>
      <c r="B40" s="132"/>
      <c r="C40" s="132"/>
      <c r="D40" s="132"/>
      <c r="E40" s="132"/>
      <c r="F40" s="132"/>
      <c r="G40" s="132"/>
      <c r="H40" s="132"/>
      <c r="I40" s="132"/>
      <c r="J40" s="132"/>
      <c r="K40" s="132"/>
      <c r="L40" s="132"/>
      <c r="M40" s="132"/>
      <c r="N40" s="132"/>
      <c r="O40" s="132"/>
      <c r="P40" s="160"/>
    </row>
    <row r="41" spans="1:16" ht="18.5">
      <c r="A41" s="132"/>
      <c r="B41" s="132"/>
      <c r="C41" s="132"/>
      <c r="D41" s="132"/>
      <c r="E41" s="132"/>
      <c r="F41" s="132"/>
      <c r="G41" s="132"/>
      <c r="H41" s="132"/>
      <c r="I41" s="132"/>
      <c r="J41" s="132"/>
      <c r="K41" s="132"/>
      <c r="L41" s="132"/>
      <c r="M41" s="132"/>
      <c r="N41" s="132"/>
      <c r="O41" s="132"/>
      <c r="P41" s="160"/>
    </row>
  </sheetData>
  <sheetProtection password="CB23" sheet="1" objects="1" scenarios="1" formatCells="0" formatColumns="0" formatRows="0"/>
  <mergeCells count="24">
    <mergeCell ref="A27:B27"/>
    <mergeCell ref="A28:B28"/>
    <mergeCell ref="A29:B29"/>
    <mergeCell ref="A30:B30"/>
    <mergeCell ref="A31:B31"/>
    <mergeCell ref="A26:B26"/>
    <mergeCell ref="A15:O16"/>
    <mergeCell ref="A18:O19"/>
    <mergeCell ref="A20:F20"/>
    <mergeCell ref="G20:H20"/>
    <mergeCell ref="I20:J20"/>
    <mergeCell ref="N20:O20"/>
    <mergeCell ref="A21:B21"/>
    <mergeCell ref="A22:B22"/>
    <mergeCell ref="A23:B23"/>
    <mergeCell ref="A24:B24"/>
    <mergeCell ref="A25:B25"/>
    <mergeCell ref="K20:M20"/>
    <mergeCell ref="N5:N10"/>
    <mergeCell ref="A1:O1"/>
    <mergeCell ref="A2:E3"/>
    <mergeCell ref="N2:O3"/>
    <mergeCell ref="K2:M3"/>
    <mergeCell ref="F2:J3"/>
  </mergeCells>
  <conditionalFormatting sqref="A42:A65196 P42:P65196 B42:O65198 P13:P14 P17:P21">
    <cfRule type="containsText" dxfId="32" priority="7" stopIfTrue="1" operator="containsText" text="G1">
      <formula>NOT(ISERROR(SEARCH("G1",A13)))</formula>
    </cfRule>
    <cfRule type="containsText" dxfId="31" priority="8" stopIfTrue="1" operator="containsText" text="G2">
      <formula>NOT(ISERROR(SEARCH("G2",A13)))</formula>
    </cfRule>
    <cfRule type="containsText" dxfId="30" priority="9" stopIfTrue="1" operator="containsText" text="G1">
      <formula>NOT(ISERROR(SEARCH("G1",A13)))</formula>
    </cfRule>
    <cfRule type="containsText" dxfId="29" priority="10" stopIfTrue="1" operator="containsText" text="S">
      <formula>NOT(ISERROR(SEARCH("S",A13)))</formula>
    </cfRule>
    <cfRule type="containsText" dxfId="28" priority="11" stopIfTrue="1" operator="containsText" text="F">
      <formula>NOT(ISERROR(SEARCH("F",A13)))</formula>
    </cfRule>
  </conditionalFormatting>
  <conditionalFormatting sqref="P26:P41 A5:B12 C7:C9 C21:O31 A4">
    <cfRule type="cellIs" dxfId="27" priority="6" stopIfTrue="1" operator="equal">
      <formula>0</formula>
    </cfRule>
  </conditionalFormatting>
  <conditionalFormatting sqref="P13:P14 P17:P21">
    <cfRule type="containsText" dxfId="26" priority="3" stopIfTrue="1" operator="containsText" text="RA">
      <formula>NOT(ISERROR(SEARCH("RA",P13)))</formula>
    </cfRule>
    <cfRule type="containsText" dxfId="25" priority="4" stopIfTrue="1" operator="containsText" text="ML">
      <formula>NOT(ISERROR(SEARCH("ML",P13)))</formula>
    </cfRule>
    <cfRule type="containsText" dxfId="24" priority="5" stopIfTrue="1" operator="containsText" text="ML">
      <formula>NOT(ISERROR(SEARCH("ML",P13)))</formula>
    </cfRule>
  </conditionalFormatting>
  <conditionalFormatting sqref="P13:P14 P17:P21">
    <cfRule type="containsText" dxfId="23" priority="2" stopIfTrue="1" operator="containsText" text="S">
      <formula>NOT(ISERROR(SEARCH("S",P13)))</formula>
    </cfRule>
  </conditionalFormatting>
  <pageMargins left="0.45" right="0.25" top="0.75" bottom="0.75" header="0.3" footer="0.3"/>
  <pageSetup paperSize="9" scale="73" orientation="portrait" horizontalDpi="300" verticalDpi="300" r:id="rId1"/>
</worksheet>
</file>

<file path=xl/worksheets/sheet7.xml><?xml version="1.0" encoding="utf-8"?>
<worksheet xmlns="http://schemas.openxmlformats.org/spreadsheetml/2006/main" xmlns:r="http://schemas.openxmlformats.org/officeDocument/2006/relationships">
  <dimension ref="A1:BY123"/>
  <sheetViews>
    <sheetView workbookViewId="0">
      <selection activeCell="G19" sqref="G19"/>
    </sheetView>
  </sheetViews>
  <sheetFormatPr defaultColWidth="0" defaultRowHeight="14.5" zeroHeight="1"/>
  <cols>
    <col min="1" max="1" width="5" style="167" customWidth="1"/>
    <col min="2" max="3" width="7.1796875" style="167" customWidth="1"/>
    <col min="4" max="4" width="13.1796875" style="167" customWidth="1"/>
    <col min="5" max="5" width="20.7265625" style="167" customWidth="1"/>
    <col min="6" max="6" width="19.26953125" style="167" customWidth="1"/>
    <col min="7" max="7" width="18" style="167" customWidth="1"/>
    <col min="8" max="8" width="6" style="210" customWidth="1"/>
    <col min="9" max="9" width="5.1796875" style="210" customWidth="1"/>
    <col min="10" max="10" width="10.54296875" style="167" customWidth="1"/>
    <col min="11" max="11" width="5.54296875" style="167" customWidth="1"/>
    <col min="12" max="12" width="7.7265625" style="167" customWidth="1"/>
    <col min="13" max="13" width="5.1796875" style="167" customWidth="1"/>
    <col min="14" max="14" width="7" style="167" customWidth="1"/>
    <col min="15" max="15" width="14.1796875" style="211" customWidth="1"/>
    <col min="16" max="16" width="14" style="167" customWidth="1"/>
    <col min="17" max="17" width="3.7265625" style="167" customWidth="1"/>
    <col min="18" max="59" width="5.26953125" style="167" hidden="1" customWidth="1"/>
    <col min="60" max="60" width="5.453125" style="167" hidden="1" customWidth="1"/>
    <col min="61" max="61" width="19.453125" style="167" hidden="1" customWidth="1"/>
    <col min="62" max="77" width="6.7265625" style="167" hidden="1" customWidth="1"/>
    <col min="78" max="16384" width="9.1796875" style="167" hidden="1"/>
  </cols>
  <sheetData>
    <row r="1" spans="1:74" ht="19" thickTop="1">
      <c r="A1" s="719" t="str">
        <f>CONCATENATE("School Name :-","  ",'Master sheet'!C8)</f>
        <v>School Name :-  Governt Senior Secondary School INDERWARA</v>
      </c>
      <c r="B1" s="720"/>
      <c r="C1" s="720"/>
      <c r="D1" s="720"/>
      <c r="E1" s="720"/>
      <c r="F1" s="720"/>
      <c r="G1" s="720"/>
      <c r="H1" s="720"/>
      <c r="I1" s="720"/>
      <c r="J1" s="721"/>
      <c r="K1" s="722" t="s">
        <v>293</v>
      </c>
      <c r="L1" s="723"/>
      <c r="M1" s="723"/>
      <c r="N1" s="723"/>
      <c r="O1" s="723"/>
      <c r="P1" s="724"/>
      <c r="Q1" s="410"/>
      <c r="R1" s="409"/>
      <c r="BI1" s="725" t="s">
        <v>128</v>
      </c>
      <c r="BJ1" s="726"/>
      <c r="BK1" s="726"/>
      <c r="BL1" s="726"/>
      <c r="BM1" s="726"/>
      <c r="BN1" s="726"/>
      <c r="BO1" s="726"/>
      <c r="BP1" s="726"/>
      <c r="BQ1" s="726"/>
      <c r="BR1" s="726"/>
      <c r="BS1" s="726"/>
      <c r="BT1" s="726"/>
      <c r="BU1" s="726"/>
      <c r="BV1" s="727"/>
    </row>
    <row r="2" spans="1:74" ht="21" customHeight="1">
      <c r="A2" s="412" t="s">
        <v>9</v>
      </c>
      <c r="B2" s="731" t="str">
        <f>'Teacher &amp; Cat. Wise Result'!F2</f>
        <v>9 'A'</v>
      </c>
      <c r="C2" s="732"/>
      <c r="D2" s="733" t="s">
        <v>329</v>
      </c>
      <c r="E2" s="735" t="s">
        <v>330</v>
      </c>
      <c r="F2" s="735" t="s">
        <v>13</v>
      </c>
      <c r="G2" s="735" t="s">
        <v>14</v>
      </c>
      <c r="H2" s="736" t="s">
        <v>240</v>
      </c>
      <c r="I2" s="737"/>
      <c r="J2" s="168" t="str">
        <f>'Marks Entry'!F2</f>
        <v>2019-20</v>
      </c>
      <c r="K2" s="738" t="s">
        <v>331</v>
      </c>
      <c r="L2" s="742" t="s">
        <v>282</v>
      </c>
      <c r="M2" s="743" t="s">
        <v>280</v>
      </c>
      <c r="N2" s="733" t="s">
        <v>333</v>
      </c>
      <c r="O2" s="733" t="str">
        <f>'Statement of Marks'!EG3</f>
        <v>By Grace Subject</v>
      </c>
      <c r="P2" s="740" t="str">
        <f>'Statement of Marks'!EO3</f>
        <v>Specifications</v>
      </c>
      <c r="BI2" s="728"/>
      <c r="BJ2" s="729"/>
      <c r="BK2" s="729"/>
      <c r="BL2" s="729"/>
      <c r="BM2" s="729"/>
      <c r="BN2" s="729"/>
      <c r="BO2" s="729"/>
      <c r="BP2" s="729"/>
      <c r="BQ2" s="729"/>
      <c r="BR2" s="729"/>
      <c r="BS2" s="729"/>
      <c r="BT2" s="729"/>
      <c r="BU2" s="729"/>
      <c r="BV2" s="730"/>
    </row>
    <row r="3" spans="1:74" s="172" customFormat="1" ht="35.5">
      <c r="A3" s="413" t="s">
        <v>327</v>
      </c>
      <c r="B3" s="403" t="s">
        <v>243</v>
      </c>
      <c r="C3" s="403" t="s">
        <v>328</v>
      </c>
      <c r="D3" s="734"/>
      <c r="E3" s="735"/>
      <c r="F3" s="735"/>
      <c r="G3" s="735"/>
      <c r="H3" s="169" t="s">
        <v>332</v>
      </c>
      <c r="I3" s="170" t="s">
        <v>15</v>
      </c>
      <c r="J3" s="171" t="s">
        <v>263</v>
      </c>
      <c r="K3" s="739"/>
      <c r="L3" s="742"/>
      <c r="M3" s="744"/>
      <c r="N3" s="745"/>
      <c r="O3" s="745"/>
      <c r="P3" s="741"/>
      <c r="BI3" s="173" t="str">
        <f>'[2]statement of marks'!G4</f>
        <v>Nk= @ Nk=k dk uke</v>
      </c>
      <c r="BJ3" s="174" t="s">
        <v>115</v>
      </c>
      <c r="BK3" s="174" t="s">
        <v>116</v>
      </c>
      <c r="BL3" s="174" t="s">
        <v>117</v>
      </c>
      <c r="BM3" s="174" t="s">
        <v>118</v>
      </c>
      <c r="BN3" s="174" t="s">
        <v>119</v>
      </c>
      <c r="BO3" s="174" t="s">
        <v>120</v>
      </c>
      <c r="BP3" s="174" t="s">
        <v>121</v>
      </c>
      <c r="BQ3" s="174" t="s">
        <v>122</v>
      </c>
      <c r="BR3" s="174" t="s">
        <v>123</v>
      </c>
      <c r="BS3" s="174" t="s">
        <v>124</v>
      </c>
      <c r="BT3" s="174" t="s">
        <v>125</v>
      </c>
      <c r="BU3" s="174" t="s">
        <v>126</v>
      </c>
      <c r="BV3" s="175" t="s">
        <v>127</v>
      </c>
    </row>
    <row r="4" spans="1:74" s="172" customFormat="1" ht="17.5">
      <c r="A4" s="414">
        <f>'Statement of Marks'!A6</f>
        <v>1</v>
      </c>
      <c r="B4" s="176">
        <f>IF('Statement of Marks'!B6="","",'Statement of Marks'!B6)</f>
        <v>901</v>
      </c>
      <c r="C4" s="177">
        <f>IF('Statement of Marks'!C6="","",'Statement of Marks'!C6)</f>
        <v>1</v>
      </c>
      <c r="D4" s="178">
        <f>IF('Statement of Marks'!D6="","",'Statement of Marks'!D6)</f>
        <v>37721</v>
      </c>
      <c r="E4" s="179" t="str">
        <f>IF('Statement of Marks'!E6="","",'Statement of Marks'!E6)</f>
        <v>AARTI</v>
      </c>
      <c r="F4" s="179" t="str">
        <f>IF('Statement of Marks'!F6="","",'Statement of Marks'!F6)</f>
        <v>MANGI LAL</v>
      </c>
      <c r="G4" s="179" t="str">
        <f>IF('Statement of Marks'!G6="","",'Statement of Marks'!G6)</f>
        <v>BHAGAVATI DEVI</v>
      </c>
      <c r="H4" s="180" t="str">
        <f>IF('Statement of Marks'!H6="","",'Statement of Marks'!H6)</f>
        <v>SC</v>
      </c>
      <c r="I4" s="180" t="str">
        <f>IF('Statement of Marks'!I6="","",'Statement of Marks'!I6)</f>
        <v>F</v>
      </c>
      <c r="J4" s="404" t="str">
        <f>IF('Statement of Marks'!EI6="","",'Statement of Marks'!EI6)</f>
        <v>PASS</v>
      </c>
      <c r="K4" s="404">
        <f>IF('Statement of Marks'!EJ6="","",'Statement of Marks'!EJ6)</f>
        <v>464</v>
      </c>
      <c r="L4" s="181">
        <f>IF('Statement of Marks'!EM6="","",'Statement of Marks'!EM6)</f>
        <v>77.333333333333329</v>
      </c>
      <c r="M4" s="182" t="str">
        <f>IF('Statement of Marks'!EL6="","",'Statement of Marks'!EL6)</f>
        <v>I</v>
      </c>
      <c r="N4" s="183">
        <f>IF('Statement of Marks'!EN6="","",'Statement of Marks'!EN6)</f>
        <v>2.0000000000000031</v>
      </c>
      <c r="O4" s="184" t="str">
        <f>IF('Statement of Marks'!EG6="","",'Statement of Marks'!EG6)</f>
        <v xml:space="preserve">      </v>
      </c>
      <c r="P4" s="415" t="str">
        <f>IF('Statement of Marks'!EO6="","",'Statement of Marks'!EO6)</f>
        <v/>
      </c>
      <c r="BI4" s="185" t="str">
        <f>'Statement of Marks'!E6</f>
        <v>AARTI</v>
      </c>
      <c r="BJ4" s="186" t="str">
        <f>IF(AND(H4="SC",I4="M"),M4,"")</f>
        <v/>
      </c>
      <c r="BK4" s="186" t="str">
        <f>IF(AND(H4="SC",I4="F"),M4,"")</f>
        <v>I</v>
      </c>
      <c r="BL4" s="186" t="str">
        <f>IF(AND(H4="ST",I4="M"),M4,"")</f>
        <v/>
      </c>
      <c r="BM4" s="186" t="str">
        <f>IF(AND(H4="ST",I4="F"),M4,"")</f>
        <v/>
      </c>
      <c r="BN4" s="186" t="str">
        <f>IF(AND(H4="OBC",I4="M"),M4,"")</f>
        <v/>
      </c>
      <c r="BO4" s="186" t="str">
        <f>IF(AND(H4="OBC",I4="F"),M4,"")</f>
        <v/>
      </c>
      <c r="BP4" s="186" t="str">
        <f>IF(AND(H4="GEN",I4="M"),M4,"")</f>
        <v/>
      </c>
      <c r="BQ4" s="186" t="str">
        <f>IF(AND(H4="GEN",I4="F"),M4,"")</f>
        <v/>
      </c>
      <c r="BR4" s="186" t="str">
        <f>IF(AND(H4="MIN",I4="M"),M4,"")</f>
        <v/>
      </c>
      <c r="BS4" s="186" t="str">
        <f>IF(AND(H4="MIN",I4="F"),M4,"")</f>
        <v/>
      </c>
      <c r="BT4" s="186" t="str">
        <f>IF(AND(H4="SBC",I4="M"),M4,"")</f>
        <v/>
      </c>
      <c r="BU4" s="186" t="str">
        <f>IF(AND(H4="SBC",I4="F"),M4,"")</f>
        <v/>
      </c>
      <c r="BV4" s="187"/>
    </row>
    <row r="5" spans="1:74">
      <c r="A5" s="414">
        <f>'Statement of Marks'!A7</f>
        <v>2</v>
      </c>
      <c r="B5" s="176">
        <f>IF('Statement of Marks'!B7="","",'Statement of Marks'!B7)</f>
        <v>902</v>
      </c>
      <c r="C5" s="177">
        <f>IF('Statement of Marks'!C7="","",'Statement of Marks'!C7)</f>
        <v>107</v>
      </c>
      <c r="D5" s="178">
        <f>IF('Statement of Marks'!D7="","",'Statement of Marks'!D7)</f>
        <v>38422</v>
      </c>
      <c r="E5" s="179" t="str">
        <f>IF('Statement of Marks'!E7="","",'Statement of Marks'!E7)</f>
        <v>ANJU CHOUDHARY</v>
      </c>
      <c r="F5" s="179" t="str">
        <f>IF('Statement of Marks'!F7="","",'Statement of Marks'!F7)</f>
        <v>FUA RAM</v>
      </c>
      <c r="G5" s="179" t="str">
        <f>IF('Statement of Marks'!G7="","",'Statement of Marks'!G7)</f>
        <v>CHAMPA DEVI</v>
      </c>
      <c r="H5" s="180" t="str">
        <f>IF('Statement of Marks'!H7="","",'Statement of Marks'!H7)</f>
        <v>OBC</v>
      </c>
      <c r="I5" s="180" t="str">
        <f>IF('Statement of Marks'!I7="","",'Statement of Marks'!I7)</f>
        <v>F</v>
      </c>
      <c r="J5" s="404" t="str">
        <f>IF('Statement of Marks'!EI7="","",'Statement of Marks'!EI7)</f>
        <v>PASS</v>
      </c>
      <c r="K5" s="404">
        <f>IF('Statement of Marks'!EJ7="","",'Statement of Marks'!EJ7)</f>
        <v>460</v>
      </c>
      <c r="L5" s="181">
        <f>IF('Statement of Marks'!EM7="","",'Statement of Marks'!EM7)</f>
        <v>76.666666666666671</v>
      </c>
      <c r="M5" s="182" t="str">
        <f>IF('Statement of Marks'!EL7="","",'Statement of Marks'!EL7)</f>
        <v>I</v>
      </c>
      <c r="N5" s="183">
        <f>IF('Statement of Marks'!EN7="","",'Statement of Marks'!EN7)</f>
        <v>3.0000000000000031</v>
      </c>
      <c r="O5" s="184" t="str">
        <f>IF('Statement of Marks'!EG7="","",'Statement of Marks'!EG7)</f>
        <v xml:space="preserve">      </v>
      </c>
      <c r="P5" s="415" t="str">
        <f>IF('Statement of Marks'!EO7="","",'Statement of Marks'!EO7)</f>
        <v/>
      </c>
      <c r="BI5" s="185" t="str">
        <f>'Statement of Marks'!E7</f>
        <v>ANJU CHOUDHARY</v>
      </c>
      <c r="BJ5" s="186" t="str">
        <f t="shared" ref="BJ5:BJ68" si="0">IF(AND(H5="SC",I5="M"),M5,"")</f>
        <v/>
      </c>
      <c r="BK5" s="186" t="str">
        <f t="shared" ref="BK5:BK68" si="1">IF(AND(H5="SC",I5="F"),M5,"")</f>
        <v/>
      </c>
      <c r="BL5" s="186" t="str">
        <f t="shared" ref="BL5:BL68" si="2">IF(AND(H5="ST",I5="M"),M5,"")</f>
        <v/>
      </c>
      <c r="BM5" s="186" t="str">
        <f t="shared" ref="BM5:BM68" si="3">IF(AND(H5="ST",I5="F"),M5,"")</f>
        <v/>
      </c>
      <c r="BN5" s="186" t="str">
        <f t="shared" ref="BN5:BN68" si="4">IF(AND(H5="OBC",I5="M"),M5,"")</f>
        <v/>
      </c>
      <c r="BO5" s="186" t="str">
        <f t="shared" ref="BO5:BO68" si="5">IF(AND(H5="OBC",I5="F"),M5,"")</f>
        <v>I</v>
      </c>
      <c r="BP5" s="186" t="str">
        <f t="shared" ref="BP5:BP68" si="6">IF(AND(H5="GEN",I5="M"),M5,"")</f>
        <v/>
      </c>
      <c r="BQ5" s="186" t="str">
        <f t="shared" ref="BQ5:BQ68" si="7">IF(AND(H5="GEN",I5="F"),M5,"")</f>
        <v/>
      </c>
      <c r="BR5" s="186" t="str">
        <f t="shared" ref="BR5:BR68" si="8">IF(AND(H5="MIN",I5="M"),M5,"")</f>
        <v/>
      </c>
      <c r="BS5" s="186" t="str">
        <f t="shared" ref="BS5:BS68" si="9">IF(AND(H5="MIN",I5="F"),M5,"")</f>
        <v/>
      </c>
      <c r="BT5" s="186" t="str">
        <f t="shared" ref="BT5:BT68" si="10">IF(AND(H5="SBC",I5="M"),M5,"")</f>
        <v/>
      </c>
      <c r="BU5" s="186" t="str">
        <f t="shared" ref="BU5:BU68" si="11">IF(AND(H5="SBC",I5="F"),M5,"")</f>
        <v/>
      </c>
      <c r="BV5" s="187"/>
    </row>
    <row r="6" spans="1:74">
      <c r="A6" s="414">
        <f>'Statement of Marks'!A8</f>
        <v>3</v>
      </c>
      <c r="B6" s="176">
        <f>IF('Statement of Marks'!B8="","",'Statement of Marks'!B8)</f>
        <v>903</v>
      </c>
      <c r="C6" s="177">
        <f>IF('Statement of Marks'!C8="","",'Statement of Marks'!C8)</f>
        <v>457</v>
      </c>
      <c r="D6" s="178">
        <f>IF('Statement of Marks'!D8="","",'Statement of Marks'!D8)</f>
        <v>38204</v>
      </c>
      <c r="E6" s="179" t="str">
        <f>IF('Statement of Marks'!E8="","",'Statement of Marks'!E8)</f>
        <v>ARUN DEWASI</v>
      </c>
      <c r="F6" s="179" t="str">
        <f>IF('Statement of Marks'!F8="","",'Statement of Marks'!F8)</f>
        <v>SUJA RAM</v>
      </c>
      <c r="G6" s="179" t="str">
        <f>IF('Statement of Marks'!G8="","",'Statement of Marks'!G8)</f>
        <v>KANIYA DEVI</v>
      </c>
      <c r="H6" s="180" t="str">
        <f>IF('Statement of Marks'!H8="","",'Statement of Marks'!H8)</f>
        <v>SBC</v>
      </c>
      <c r="I6" s="180" t="str">
        <f>IF('Statement of Marks'!I8="","",'Statement of Marks'!I8)</f>
        <v>M</v>
      </c>
      <c r="J6" s="404" t="str">
        <f>IF('Statement of Marks'!EI8="","",'Statement of Marks'!EI8)</f>
        <v>PASS</v>
      </c>
      <c r="K6" s="404">
        <f>IF('Statement of Marks'!EJ8="","",'Statement of Marks'!EJ8)</f>
        <v>497</v>
      </c>
      <c r="L6" s="181">
        <f>IF('Statement of Marks'!EM8="","",'Statement of Marks'!EM8)</f>
        <v>82.833333333333329</v>
      </c>
      <c r="M6" s="182" t="str">
        <f>IF('Statement of Marks'!EL8="","",'Statement of Marks'!EL8)</f>
        <v>I</v>
      </c>
      <c r="N6" s="183">
        <f>IF('Statement of Marks'!EN8="","",'Statement of Marks'!EN8)</f>
        <v>1.0000000000000011</v>
      </c>
      <c r="O6" s="184" t="str">
        <f>IF('Statement of Marks'!EG8="","",'Statement of Marks'!EG8)</f>
        <v xml:space="preserve">      </v>
      </c>
      <c r="P6" s="415" t="str">
        <f>IF('Statement of Marks'!EO8="","",'Statement of Marks'!EO8)</f>
        <v/>
      </c>
      <c r="BI6" s="185" t="str">
        <f>'Statement of Marks'!E8</f>
        <v>ARUN DEWASI</v>
      </c>
      <c r="BJ6" s="186" t="str">
        <f t="shared" si="0"/>
        <v/>
      </c>
      <c r="BK6" s="186" t="str">
        <f t="shared" si="1"/>
        <v/>
      </c>
      <c r="BL6" s="186" t="str">
        <f t="shared" si="2"/>
        <v/>
      </c>
      <c r="BM6" s="186" t="str">
        <f t="shared" si="3"/>
        <v/>
      </c>
      <c r="BN6" s="186" t="str">
        <f t="shared" si="4"/>
        <v/>
      </c>
      <c r="BO6" s="186" t="str">
        <f t="shared" si="5"/>
        <v/>
      </c>
      <c r="BP6" s="186" t="str">
        <f t="shared" si="6"/>
        <v/>
      </c>
      <c r="BQ6" s="186" t="str">
        <f t="shared" si="7"/>
        <v/>
      </c>
      <c r="BR6" s="186" t="str">
        <f t="shared" si="8"/>
        <v/>
      </c>
      <c r="BS6" s="186" t="str">
        <f t="shared" si="9"/>
        <v/>
      </c>
      <c r="BT6" s="186" t="str">
        <f t="shared" si="10"/>
        <v>I</v>
      </c>
      <c r="BU6" s="186" t="str">
        <f t="shared" si="11"/>
        <v/>
      </c>
      <c r="BV6" s="187"/>
    </row>
    <row r="7" spans="1:74">
      <c r="A7" s="414">
        <f>'Statement of Marks'!A9</f>
        <v>4</v>
      </c>
      <c r="B7" s="176">
        <f>IF('Statement of Marks'!B9="","",'Statement of Marks'!B9)</f>
        <v>904</v>
      </c>
      <c r="C7" s="177">
        <f>IF('Statement of Marks'!C9="","",'Statement of Marks'!C9)</f>
        <v>234</v>
      </c>
      <c r="D7" s="178">
        <f>IF('Statement of Marks'!D9="","",'Statement of Marks'!D9)</f>
        <v>38115</v>
      </c>
      <c r="E7" s="179" t="str">
        <f>IF('Statement of Marks'!E9="","",'Statement of Marks'!E9)</f>
        <v>BHAVANI SINGH</v>
      </c>
      <c r="F7" s="179" t="str">
        <f>IF('Statement of Marks'!F9="","",'Statement of Marks'!F9)</f>
        <v>HADMAT SINGH</v>
      </c>
      <c r="G7" s="179" t="str">
        <f>IF('Statement of Marks'!G9="","",'Statement of Marks'!G9)</f>
        <v>KISHOR KANWAR</v>
      </c>
      <c r="H7" s="180" t="str">
        <f>IF('Statement of Marks'!H9="","",'Statement of Marks'!H9)</f>
        <v>GEN</v>
      </c>
      <c r="I7" s="180" t="str">
        <f>IF('Statement of Marks'!I9="","",'Statement of Marks'!I9)</f>
        <v>M</v>
      </c>
      <c r="J7" s="404" t="str">
        <f>IF('Statement of Marks'!EI9="","",'Statement of Marks'!EI9)</f>
        <v>PASS</v>
      </c>
      <c r="K7" s="404">
        <f>IF('Statement of Marks'!EJ9="","",'Statement of Marks'!EJ9)</f>
        <v>353</v>
      </c>
      <c r="L7" s="181">
        <f>IF('Statement of Marks'!EM9="","",'Statement of Marks'!EM9)</f>
        <v>58.833333333333336</v>
      </c>
      <c r="M7" s="182" t="str">
        <f>IF('Statement of Marks'!EL9="","",'Statement of Marks'!EL9)</f>
        <v>II</v>
      </c>
      <c r="N7" s="183">
        <f>IF('Statement of Marks'!EN9="","",'Statement of Marks'!EN9)</f>
        <v>4.0000000000000027</v>
      </c>
      <c r="O7" s="184" t="str">
        <f>IF('Statement of Marks'!EG9="","",'Statement of Marks'!EG9)</f>
        <v xml:space="preserve">      </v>
      </c>
      <c r="P7" s="415" t="str">
        <f>IF('Statement of Marks'!EO9="","",'Statement of Marks'!EO9)</f>
        <v/>
      </c>
      <c r="BI7" s="185" t="str">
        <f>'Statement of Marks'!E9</f>
        <v>BHAVANI SINGH</v>
      </c>
      <c r="BJ7" s="186" t="str">
        <f t="shared" si="0"/>
        <v/>
      </c>
      <c r="BK7" s="186" t="str">
        <f t="shared" si="1"/>
        <v/>
      </c>
      <c r="BL7" s="186" t="str">
        <f t="shared" si="2"/>
        <v/>
      </c>
      <c r="BM7" s="186" t="str">
        <f t="shared" si="3"/>
        <v/>
      </c>
      <c r="BN7" s="186" t="str">
        <f t="shared" si="4"/>
        <v/>
      </c>
      <c r="BO7" s="186" t="str">
        <f t="shared" si="5"/>
        <v/>
      </c>
      <c r="BP7" s="186" t="str">
        <f t="shared" si="6"/>
        <v>II</v>
      </c>
      <c r="BQ7" s="186" t="str">
        <f t="shared" si="7"/>
        <v/>
      </c>
      <c r="BR7" s="186" t="str">
        <f t="shared" si="8"/>
        <v/>
      </c>
      <c r="BS7" s="186" t="str">
        <f t="shared" si="9"/>
        <v/>
      </c>
      <c r="BT7" s="186" t="str">
        <f t="shared" si="10"/>
        <v/>
      </c>
      <c r="BU7" s="186" t="str">
        <f t="shared" si="11"/>
        <v/>
      </c>
      <c r="BV7" s="187"/>
    </row>
    <row r="8" spans="1:74">
      <c r="A8" s="414">
        <f>'Statement of Marks'!A10</f>
        <v>5</v>
      </c>
      <c r="B8" s="176">
        <f>IF('Statement of Marks'!B10="","",'Statement of Marks'!B10)</f>
        <v>905</v>
      </c>
      <c r="C8" s="177">
        <f>IF('Statement of Marks'!C10="","",'Statement of Marks'!C10)</f>
        <v>356</v>
      </c>
      <c r="D8" s="178">
        <f>IF('Statement of Marks'!D10="","",'Statement of Marks'!D10)</f>
        <v>37705</v>
      </c>
      <c r="E8" s="179" t="str">
        <f>IF('Statement of Marks'!E10="","",'Statement of Marks'!E10)</f>
        <v>BHAWANA KANWAR</v>
      </c>
      <c r="F8" s="179" t="str">
        <f>IF('Statement of Marks'!F10="","",'Statement of Marks'!F10)</f>
        <v>DALPAT SINGH</v>
      </c>
      <c r="G8" s="179" t="str">
        <f>IF('Statement of Marks'!G10="","",'Statement of Marks'!G10)</f>
        <v>SHYAM KANWAR</v>
      </c>
      <c r="H8" s="180" t="str">
        <f>IF('Statement of Marks'!H10="","",'Statement of Marks'!H10)</f>
        <v>GEN</v>
      </c>
      <c r="I8" s="180" t="str">
        <f>IF('Statement of Marks'!I10="","",'Statement of Marks'!I10)</f>
        <v>F</v>
      </c>
      <c r="J8" s="404" t="str">
        <f>IF('Statement of Marks'!EI10="","",'Statement of Marks'!EI10)</f>
        <v/>
      </c>
      <c r="K8" s="404" t="str">
        <f>IF('Statement of Marks'!EJ10="","",'Statement of Marks'!EJ10)</f>
        <v/>
      </c>
      <c r="L8" s="181" t="str">
        <f>IF('Statement of Marks'!EM10="","",'Statement of Marks'!EM10)</f>
        <v/>
      </c>
      <c r="M8" s="182" t="str">
        <f>IF('Statement of Marks'!EL10="","",'Statement of Marks'!EL10)</f>
        <v/>
      </c>
      <c r="N8" s="183" t="str">
        <f>IF('Statement of Marks'!EN10="","",'Statement of Marks'!EN10)</f>
        <v/>
      </c>
      <c r="O8" s="184" t="str">
        <f>IF('Statement of Marks'!EG10="","",'Statement of Marks'!EG10)</f>
        <v xml:space="preserve">      </v>
      </c>
      <c r="P8" s="415" t="str">
        <f>IF('Statement of Marks'!EO10="","",'Statement of Marks'!EO10)</f>
        <v/>
      </c>
      <c r="BI8" s="185" t="str">
        <f>'Statement of Marks'!E10</f>
        <v>BHAWANA KANWAR</v>
      </c>
      <c r="BJ8" s="186" t="str">
        <f t="shared" si="0"/>
        <v/>
      </c>
      <c r="BK8" s="186" t="str">
        <f t="shared" si="1"/>
        <v/>
      </c>
      <c r="BL8" s="186" t="str">
        <f t="shared" si="2"/>
        <v/>
      </c>
      <c r="BM8" s="186" t="str">
        <f t="shared" si="3"/>
        <v/>
      </c>
      <c r="BN8" s="186" t="str">
        <f t="shared" si="4"/>
        <v/>
      </c>
      <c r="BO8" s="186" t="str">
        <f t="shared" si="5"/>
        <v/>
      </c>
      <c r="BP8" s="186" t="str">
        <f t="shared" si="6"/>
        <v/>
      </c>
      <c r="BQ8" s="186" t="str">
        <f t="shared" si="7"/>
        <v/>
      </c>
      <c r="BR8" s="186" t="str">
        <f t="shared" si="8"/>
        <v/>
      </c>
      <c r="BS8" s="186" t="str">
        <f t="shared" si="9"/>
        <v/>
      </c>
      <c r="BT8" s="186" t="str">
        <f t="shared" si="10"/>
        <v/>
      </c>
      <c r="BU8" s="186" t="str">
        <f t="shared" si="11"/>
        <v/>
      </c>
      <c r="BV8" s="187"/>
    </row>
    <row r="9" spans="1:74">
      <c r="A9" s="414">
        <f>'Statement of Marks'!A11</f>
        <v>6</v>
      </c>
      <c r="B9" s="176">
        <f>IF('Statement of Marks'!B11="","",'Statement of Marks'!B11)</f>
        <v>906</v>
      </c>
      <c r="C9" s="177">
        <f>IF('Statement of Marks'!C11="","",'Statement of Marks'!C11)</f>
        <v>434</v>
      </c>
      <c r="D9" s="178">
        <f>IF('Statement of Marks'!D11="","",'Statement of Marks'!D11)</f>
        <v>37918</v>
      </c>
      <c r="E9" s="179" t="str">
        <f>IF('Statement of Marks'!E11="","",'Statement of Marks'!E11)</f>
        <v>DEEPENDRA SINGH</v>
      </c>
      <c r="F9" s="179" t="str">
        <f>IF('Statement of Marks'!F11="","",'Statement of Marks'!F11)</f>
        <v>RAVAT VSINGH</v>
      </c>
      <c r="G9" s="179" t="str">
        <f>IF('Statement of Marks'!G11="","",'Statement of Marks'!G11)</f>
        <v>KAILASH KANWAR</v>
      </c>
      <c r="H9" s="180" t="str">
        <f>IF('Statement of Marks'!H11="","",'Statement of Marks'!H11)</f>
        <v>GEN</v>
      </c>
      <c r="I9" s="180" t="str">
        <f>IF('Statement of Marks'!I11="","",'Statement of Marks'!I11)</f>
        <v>M</v>
      </c>
      <c r="J9" s="404" t="str">
        <f>IF('Statement of Marks'!EI11="","",'Statement of Marks'!EI11)</f>
        <v/>
      </c>
      <c r="K9" s="404" t="str">
        <f>IF('Statement of Marks'!EJ11="","",'Statement of Marks'!EJ11)</f>
        <v/>
      </c>
      <c r="L9" s="181" t="str">
        <f>IF('Statement of Marks'!EM11="","",'Statement of Marks'!EM11)</f>
        <v/>
      </c>
      <c r="M9" s="182" t="str">
        <f>IF('Statement of Marks'!EL11="","",'Statement of Marks'!EL11)</f>
        <v/>
      </c>
      <c r="N9" s="183" t="str">
        <f>IF('Statement of Marks'!EN11="","",'Statement of Marks'!EN11)</f>
        <v/>
      </c>
      <c r="O9" s="184" t="str">
        <f>IF('Statement of Marks'!EG11="","",'Statement of Marks'!EG11)</f>
        <v xml:space="preserve">      </v>
      </c>
      <c r="P9" s="415" t="str">
        <f>IF('Statement of Marks'!EO11="","",'Statement of Marks'!EO11)</f>
        <v/>
      </c>
      <c r="BI9" s="185" t="str">
        <f>'Statement of Marks'!E11</f>
        <v>DEEPENDRA SINGH</v>
      </c>
      <c r="BJ9" s="186" t="str">
        <f t="shared" si="0"/>
        <v/>
      </c>
      <c r="BK9" s="186" t="str">
        <f t="shared" si="1"/>
        <v/>
      </c>
      <c r="BL9" s="186" t="str">
        <f t="shared" si="2"/>
        <v/>
      </c>
      <c r="BM9" s="186" t="str">
        <f t="shared" si="3"/>
        <v/>
      </c>
      <c r="BN9" s="186" t="str">
        <f t="shared" si="4"/>
        <v/>
      </c>
      <c r="BO9" s="186" t="str">
        <f t="shared" si="5"/>
        <v/>
      </c>
      <c r="BP9" s="186" t="str">
        <f t="shared" si="6"/>
        <v/>
      </c>
      <c r="BQ9" s="186" t="str">
        <f t="shared" si="7"/>
        <v/>
      </c>
      <c r="BR9" s="186" t="str">
        <f t="shared" si="8"/>
        <v/>
      </c>
      <c r="BS9" s="186" t="str">
        <f t="shared" si="9"/>
        <v/>
      </c>
      <c r="BT9" s="186" t="str">
        <f t="shared" si="10"/>
        <v/>
      </c>
      <c r="BU9" s="186" t="str">
        <f t="shared" si="11"/>
        <v/>
      </c>
      <c r="BV9" s="187"/>
    </row>
    <row r="10" spans="1:74">
      <c r="A10" s="414">
        <f>'Statement of Marks'!A12</f>
        <v>7</v>
      </c>
      <c r="B10" s="176">
        <f>IF('Statement of Marks'!B12="","",'Statement of Marks'!B12)</f>
        <v>907</v>
      </c>
      <c r="C10" s="177">
        <f>IF('Statement of Marks'!C12="","",'Statement of Marks'!C12)</f>
        <v>439</v>
      </c>
      <c r="D10" s="178">
        <f>IF('Statement of Marks'!D12="","",'Statement of Marks'!D12)</f>
        <v>37921</v>
      </c>
      <c r="E10" s="179" t="str">
        <f>IF('Statement of Marks'!E12="","",'Statement of Marks'!E12)</f>
        <v>LOHAR KAJAL</v>
      </c>
      <c r="F10" s="179" t="str">
        <f>IF('Statement of Marks'!F12="","",'Statement of Marks'!F12)</f>
        <v>MITHA LAL</v>
      </c>
      <c r="G10" s="179" t="str">
        <f>IF('Statement of Marks'!G12="","",'Statement of Marks'!G12)</f>
        <v>SAVITA</v>
      </c>
      <c r="H10" s="180" t="str">
        <f>IF('Statement of Marks'!H12="","",'Statement of Marks'!H12)</f>
        <v>OBC</v>
      </c>
      <c r="I10" s="180" t="str">
        <f>IF('Statement of Marks'!I12="","",'Statement of Marks'!I12)</f>
        <v>F</v>
      </c>
      <c r="J10" s="404" t="str">
        <f>IF('Statement of Marks'!EI12="","",'Statement of Marks'!EI12)</f>
        <v/>
      </c>
      <c r="K10" s="404" t="str">
        <f>IF('Statement of Marks'!EJ12="","",'Statement of Marks'!EJ12)</f>
        <v/>
      </c>
      <c r="L10" s="181" t="str">
        <f>IF('Statement of Marks'!EM12="","",'Statement of Marks'!EM12)</f>
        <v/>
      </c>
      <c r="M10" s="182" t="str">
        <f>IF('Statement of Marks'!EL12="","",'Statement of Marks'!EL12)</f>
        <v/>
      </c>
      <c r="N10" s="183" t="str">
        <f>IF('Statement of Marks'!EN12="","",'Statement of Marks'!EN12)</f>
        <v/>
      </c>
      <c r="O10" s="184" t="str">
        <f>IF('Statement of Marks'!EG12="","",'Statement of Marks'!EG12)</f>
        <v xml:space="preserve">      </v>
      </c>
      <c r="P10" s="415" t="str">
        <f>IF('Statement of Marks'!EO12="","",'Statement of Marks'!EO12)</f>
        <v/>
      </c>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I10" s="185" t="str">
        <f>'Statement of Marks'!E12</f>
        <v>LOHAR KAJAL</v>
      </c>
      <c r="BJ10" s="186" t="str">
        <f t="shared" si="0"/>
        <v/>
      </c>
      <c r="BK10" s="186" t="str">
        <f t="shared" si="1"/>
        <v/>
      </c>
      <c r="BL10" s="186" t="str">
        <f t="shared" si="2"/>
        <v/>
      </c>
      <c r="BM10" s="186" t="str">
        <f t="shared" si="3"/>
        <v/>
      </c>
      <c r="BN10" s="186" t="str">
        <f t="shared" si="4"/>
        <v/>
      </c>
      <c r="BO10" s="186" t="str">
        <f t="shared" si="5"/>
        <v/>
      </c>
      <c r="BP10" s="186" t="str">
        <f t="shared" si="6"/>
        <v/>
      </c>
      <c r="BQ10" s="186" t="str">
        <f t="shared" si="7"/>
        <v/>
      </c>
      <c r="BR10" s="186" t="str">
        <f t="shared" si="8"/>
        <v/>
      </c>
      <c r="BS10" s="186" t="str">
        <f t="shared" si="9"/>
        <v/>
      </c>
      <c r="BT10" s="186" t="str">
        <f t="shared" si="10"/>
        <v/>
      </c>
      <c r="BU10" s="186" t="str">
        <f t="shared" si="11"/>
        <v/>
      </c>
      <c r="BV10" s="187"/>
    </row>
    <row r="11" spans="1:74">
      <c r="A11" s="414">
        <f>'Statement of Marks'!A13</f>
        <v>8</v>
      </c>
      <c r="B11" s="176">
        <f>IF('Statement of Marks'!B13="","",'Statement of Marks'!B13)</f>
        <v>908</v>
      </c>
      <c r="C11" s="177">
        <f>IF('Statement of Marks'!C13="","",'Statement of Marks'!C13)</f>
        <v>438</v>
      </c>
      <c r="D11" s="178">
        <f>IF('Statement of Marks'!D13="","",'Statement of Marks'!D13)</f>
        <v>37867</v>
      </c>
      <c r="E11" s="179" t="str">
        <f>IF('Statement of Marks'!E13="","",'Statement of Marks'!E13)</f>
        <v>MEENA KANWAR</v>
      </c>
      <c r="F11" s="179" t="str">
        <f>IF('Statement of Marks'!F13="","",'Statement of Marks'!F13)</f>
        <v>CHHATAR SINGH</v>
      </c>
      <c r="G11" s="179" t="str">
        <f>IF('Statement of Marks'!G13="","",'Statement of Marks'!G13)</f>
        <v>JANGAL KANWAR</v>
      </c>
      <c r="H11" s="180" t="str">
        <f>IF('Statement of Marks'!H13="","",'Statement of Marks'!H13)</f>
        <v>GEN</v>
      </c>
      <c r="I11" s="180" t="str">
        <f>IF('Statement of Marks'!I13="","",'Statement of Marks'!I13)</f>
        <v>F</v>
      </c>
      <c r="J11" s="404" t="str">
        <f>IF('Statement of Marks'!EI13="","",'Statement of Marks'!EI13)</f>
        <v>PASS</v>
      </c>
      <c r="K11" s="404">
        <f>IF('Statement of Marks'!EJ13="","",'Statement of Marks'!EJ13)</f>
        <v>135</v>
      </c>
      <c r="L11" s="181">
        <f>IF('Statement of Marks'!EM13="","",'Statement of Marks'!EM13)</f>
        <v>22.5</v>
      </c>
      <c r="M11" s="182" t="str">
        <f>IF('Statement of Marks'!EL13="","",'Statement of Marks'!EL13)</f>
        <v>P</v>
      </c>
      <c r="N11" s="183">
        <f>IF('Statement of Marks'!EN13="","",'Statement of Marks'!EN13)</f>
        <v>4.9999999999999609</v>
      </c>
      <c r="O11" s="184" t="str">
        <f>IF('Statement of Marks'!EG13="","",'Statement of Marks'!EG13)</f>
        <v xml:space="preserve">      </v>
      </c>
      <c r="P11" s="415" t="str">
        <f>IF('Statement of Marks'!EO13="","",'Statement of Marks'!EO13)</f>
        <v>Class Promoted</v>
      </c>
      <c r="BI11" s="185" t="str">
        <f>'Statement of Marks'!E13</f>
        <v>MEENA KANWAR</v>
      </c>
      <c r="BJ11" s="186" t="str">
        <f t="shared" si="0"/>
        <v/>
      </c>
      <c r="BK11" s="186" t="str">
        <f t="shared" si="1"/>
        <v/>
      </c>
      <c r="BL11" s="186" t="str">
        <f t="shared" si="2"/>
        <v/>
      </c>
      <c r="BM11" s="186" t="str">
        <f t="shared" si="3"/>
        <v/>
      </c>
      <c r="BN11" s="186" t="str">
        <f t="shared" si="4"/>
        <v/>
      </c>
      <c r="BO11" s="186" t="str">
        <f t="shared" si="5"/>
        <v/>
      </c>
      <c r="BP11" s="186" t="str">
        <f t="shared" si="6"/>
        <v/>
      </c>
      <c r="BQ11" s="186" t="str">
        <f t="shared" si="7"/>
        <v>P</v>
      </c>
      <c r="BR11" s="186" t="str">
        <f t="shared" si="8"/>
        <v/>
      </c>
      <c r="BS11" s="186" t="str">
        <f t="shared" si="9"/>
        <v/>
      </c>
      <c r="BT11" s="186" t="str">
        <f t="shared" si="10"/>
        <v/>
      </c>
      <c r="BU11" s="186" t="str">
        <f t="shared" si="11"/>
        <v/>
      </c>
      <c r="BV11" s="187"/>
    </row>
    <row r="12" spans="1:74">
      <c r="A12" s="414">
        <f>'Statement of Marks'!A14</f>
        <v>9</v>
      </c>
      <c r="B12" s="176">
        <f>IF('Statement of Marks'!B14="","",'Statement of Marks'!B14)</f>
        <v>909</v>
      </c>
      <c r="C12" s="177">
        <f>IF('Statement of Marks'!C14="","",'Statement of Marks'!C14)</f>
        <v>429</v>
      </c>
      <c r="D12" s="178">
        <f>IF('Statement of Marks'!D14="","",'Statement of Marks'!D14)</f>
        <v>37868</v>
      </c>
      <c r="E12" s="179" t="str">
        <f>IF('Statement of Marks'!E14="","",'Statement of Marks'!E14)</f>
        <v>NARESH KUMAR</v>
      </c>
      <c r="F12" s="179" t="str">
        <f>IF('Statement of Marks'!F14="","",'Statement of Marks'!F14)</f>
        <v>DHALA RAM</v>
      </c>
      <c r="G12" s="179" t="str">
        <f>IF('Statement of Marks'!G14="","",'Statement of Marks'!G14)</f>
        <v>SARSVATI</v>
      </c>
      <c r="H12" s="180" t="str">
        <f>IF('Statement of Marks'!H14="","",'Statement of Marks'!H14)</f>
        <v>SC</v>
      </c>
      <c r="I12" s="180" t="str">
        <f>IF('Statement of Marks'!I14="","",'Statement of Marks'!I14)</f>
        <v>M</v>
      </c>
      <c r="J12" s="404" t="str">
        <f>IF('Statement of Marks'!EI14="","",'Statement of Marks'!EI14)</f>
        <v/>
      </c>
      <c r="K12" s="404" t="str">
        <f>IF('Statement of Marks'!EJ14="","",'Statement of Marks'!EJ14)</f>
        <v/>
      </c>
      <c r="L12" s="181" t="str">
        <f>IF('Statement of Marks'!EM14="","",'Statement of Marks'!EM14)</f>
        <v/>
      </c>
      <c r="M12" s="182" t="str">
        <f>IF('Statement of Marks'!EL14="","",'Statement of Marks'!EL14)</f>
        <v/>
      </c>
      <c r="N12" s="183" t="str">
        <f>IF('Statement of Marks'!EN14="","",'Statement of Marks'!EN14)</f>
        <v/>
      </c>
      <c r="O12" s="184" t="str">
        <f>IF('Statement of Marks'!EG14="","",'Statement of Marks'!EG14)</f>
        <v xml:space="preserve">      </v>
      </c>
      <c r="P12" s="415" t="str">
        <f>IF('Statement of Marks'!EO14="","",'Statement of Marks'!EO14)</f>
        <v/>
      </c>
      <c r="BI12" s="185" t="str">
        <f>'Statement of Marks'!E14</f>
        <v>NARESH KUMAR</v>
      </c>
      <c r="BJ12" s="186" t="str">
        <f t="shared" si="0"/>
        <v/>
      </c>
      <c r="BK12" s="186" t="str">
        <f t="shared" si="1"/>
        <v/>
      </c>
      <c r="BL12" s="186" t="str">
        <f t="shared" si="2"/>
        <v/>
      </c>
      <c r="BM12" s="186" t="str">
        <f t="shared" si="3"/>
        <v/>
      </c>
      <c r="BN12" s="186" t="str">
        <f t="shared" si="4"/>
        <v/>
      </c>
      <c r="BO12" s="186" t="str">
        <f t="shared" si="5"/>
        <v/>
      </c>
      <c r="BP12" s="186" t="str">
        <f t="shared" si="6"/>
        <v/>
      </c>
      <c r="BQ12" s="186" t="str">
        <f t="shared" si="7"/>
        <v/>
      </c>
      <c r="BR12" s="186" t="str">
        <f t="shared" si="8"/>
        <v/>
      </c>
      <c r="BS12" s="186" t="str">
        <f t="shared" si="9"/>
        <v/>
      </c>
      <c r="BT12" s="186" t="str">
        <f t="shared" si="10"/>
        <v/>
      </c>
      <c r="BU12" s="186" t="str">
        <f t="shared" si="11"/>
        <v/>
      </c>
      <c r="BV12" s="187"/>
    </row>
    <row r="13" spans="1:74">
      <c r="A13" s="414">
        <f>'Statement of Marks'!A15</f>
        <v>10</v>
      </c>
      <c r="B13" s="176" t="str">
        <f>IF('Statement of Marks'!B15="","",'Statement of Marks'!B15)</f>
        <v>NSO</v>
      </c>
      <c r="C13" s="177">
        <f>IF('Statement of Marks'!C15="","",'Statement of Marks'!C15)</f>
        <v>428</v>
      </c>
      <c r="D13" s="178">
        <f>IF('Statement of Marks'!D15="","",'Statement of Marks'!D15)</f>
        <v>37753</v>
      </c>
      <c r="E13" s="179" t="str">
        <f>IF('Statement of Marks'!E15="","",'Statement of Marks'!E15)</f>
        <v>PANKAJ KUMAR</v>
      </c>
      <c r="F13" s="179" t="str">
        <f>IF('Statement of Marks'!F15="","",'Statement of Marks'!F15)</f>
        <v>KUKA RAM</v>
      </c>
      <c r="G13" s="179" t="str">
        <f>IF('Statement of Marks'!G15="","",'Statement of Marks'!G15)</f>
        <v>FULI DEVI</v>
      </c>
      <c r="H13" s="180" t="str">
        <f>IF('Statement of Marks'!H15="","",'Statement of Marks'!H15)</f>
        <v>SC</v>
      </c>
      <c r="I13" s="180" t="str">
        <f>IF('Statement of Marks'!I15="","",'Statement of Marks'!I15)</f>
        <v>M</v>
      </c>
      <c r="J13" s="404" t="str">
        <f>IF('Statement of Marks'!EI15="","",'Statement of Marks'!EI15)</f>
        <v>NSO</v>
      </c>
      <c r="K13" s="404">
        <f>IF('Statement of Marks'!EJ15="","",'Statement of Marks'!EJ15)</f>
        <v>294</v>
      </c>
      <c r="L13" s="181" t="str">
        <f>IF('Statement of Marks'!EM15="","",'Statement of Marks'!EM15)</f>
        <v/>
      </c>
      <c r="M13" s="182" t="str">
        <f>IF('Statement of Marks'!EL15="","",'Statement of Marks'!EL15)</f>
        <v>NSO</v>
      </c>
      <c r="N13" s="183" t="str">
        <f>IF('Statement of Marks'!EN15="","",'Statement of Marks'!EN15)</f>
        <v/>
      </c>
      <c r="O13" s="184" t="str">
        <f>IF('Statement of Marks'!EG15="","",'Statement of Marks'!EG15)</f>
        <v xml:space="preserve">      </v>
      </c>
      <c r="P13" s="415" t="str">
        <f>IF('Statement of Marks'!EO15="","",'Statement of Marks'!EO15)</f>
        <v/>
      </c>
      <c r="BI13" s="185" t="str">
        <f>'Statement of Marks'!E15</f>
        <v>PANKAJ KUMAR</v>
      </c>
      <c r="BJ13" s="186" t="str">
        <f t="shared" si="0"/>
        <v>NSO</v>
      </c>
      <c r="BK13" s="186" t="str">
        <f t="shared" si="1"/>
        <v/>
      </c>
      <c r="BL13" s="186" t="str">
        <f t="shared" si="2"/>
        <v/>
      </c>
      <c r="BM13" s="186" t="str">
        <f t="shared" si="3"/>
        <v/>
      </c>
      <c r="BN13" s="186" t="str">
        <f t="shared" si="4"/>
        <v/>
      </c>
      <c r="BO13" s="186" t="str">
        <f t="shared" si="5"/>
        <v/>
      </c>
      <c r="BP13" s="186" t="str">
        <f t="shared" si="6"/>
        <v/>
      </c>
      <c r="BQ13" s="186" t="str">
        <f t="shared" si="7"/>
        <v/>
      </c>
      <c r="BR13" s="186" t="str">
        <f t="shared" si="8"/>
        <v/>
      </c>
      <c r="BS13" s="186" t="str">
        <f t="shared" si="9"/>
        <v/>
      </c>
      <c r="BT13" s="186" t="str">
        <f t="shared" si="10"/>
        <v/>
      </c>
      <c r="BU13" s="186" t="str">
        <f t="shared" si="11"/>
        <v/>
      </c>
      <c r="BV13" s="187"/>
    </row>
    <row r="14" spans="1:74">
      <c r="A14" s="414">
        <f>'Statement of Marks'!A16</f>
        <v>11</v>
      </c>
      <c r="B14" s="176">
        <f>IF('Statement of Marks'!B16="","",'Statement of Marks'!B16)</f>
        <v>911</v>
      </c>
      <c r="C14" s="177">
        <f>IF('Statement of Marks'!C16="","",'Statement of Marks'!C16)</f>
        <v>117</v>
      </c>
      <c r="D14" s="178">
        <f>IF('Statement of Marks'!D16="","",'Statement of Marks'!D16)</f>
        <v>38084</v>
      </c>
      <c r="E14" s="179" t="str">
        <f>IF('Statement of Marks'!E16="","",'Statement of Marks'!E16)</f>
        <v>PAPIYA DEVI DEVASI</v>
      </c>
      <c r="F14" s="179" t="str">
        <f>IF('Statement of Marks'!F16="","",'Statement of Marks'!F16)</f>
        <v>FUA RAM</v>
      </c>
      <c r="G14" s="179" t="str">
        <f>IF('Statement of Marks'!G16="","",'Statement of Marks'!G16)</f>
        <v>DAGRI DEVI</v>
      </c>
      <c r="H14" s="180" t="str">
        <f>IF('Statement of Marks'!H16="","",'Statement of Marks'!H16)</f>
        <v>SBC</v>
      </c>
      <c r="I14" s="180" t="str">
        <f>IF('Statement of Marks'!I16="","",'Statement of Marks'!I16)</f>
        <v>F</v>
      </c>
      <c r="J14" s="404" t="str">
        <f>IF('Statement of Marks'!EI16="","",'Statement of Marks'!EI16)</f>
        <v/>
      </c>
      <c r="K14" s="404" t="str">
        <f>IF('Statement of Marks'!EJ16="","",'Statement of Marks'!EJ16)</f>
        <v/>
      </c>
      <c r="L14" s="181" t="str">
        <f>IF('Statement of Marks'!EM16="","",'Statement of Marks'!EM16)</f>
        <v/>
      </c>
      <c r="M14" s="182" t="str">
        <f>IF('Statement of Marks'!EL16="","",'Statement of Marks'!EL16)</f>
        <v/>
      </c>
      <c r="N14" s="183" t="str">
        <f>IF('Statement of Marks'!EN16="","",'Statement of Marks'!EN16)</f>
        <v/>
      </c>
      <c r="O14" s="184" t="str">
        <f>IF('Statement of Marks'!EG16="","",'Statement of Marks'!EG16)</f>
        <v xml:space="preserve">      </v>
      </c>
      <c r="P14" s="415" t="str">
        <f>IF('Statement of Marks'!EO16="","",'Statement of Marks'!EO16)</f>
        <v/>
      </c>
      <c r="BI14" s="185" t="str">
        <f>'Statement of Marks'!E16</f>
        <v>PAPIYA DEVI DEVASI</v>
      </c>
      <c r="BJ14" s="186" t="str">
        <f t="shared" si="0"/>
        <v/>
      </c>
      <c r="BK14" s="186" t="str">
        <f t="shared" si="1"/>
        <v/>
      </c>
      <c r="BL14" s="186" t="str">
        <f t="shared" si="2"/>
        <v/>
      </c>
      <c r="BM14" s="186" t="str">
        <f t="shared" si="3"/>
        <v/>
      </c>
      <c r="BN14" s="186" t="str">
        <f t="shared" si="4"/>
        <v/>
      </c>
      <c r="BO14" s="186" t="str">
        <f t="shared" si="5"/>
        <v/>
      </c>
      <c r="BP14" s="186" t="str">
        <f t="shared" si="6"/>
        <v/>
      </c>
      <c r="BQ14" s="186" t="str">
        <f t="shared" si="7"/>
        <v/>
      </c>
      <c r="BR14" s="186" t="str">
        <f t="shared" si="8"/>
        <v/>
      </c>
      <c r="BS14" s="186" t="str">
        <f t="shared" si="9"/>
        <v/>
      </c>
      <c r="BT14" s="186" t="str">
        <f t="shared" si="10"/>
        <v/>
      </c>
      <c r="BU14" s="186" t="str">
        <f t="shared" si="11"/>
        <v/>
      </c>
      <c r="BV14" s="187"/>
    </row>
    <row r="15" spans="1:74">
      <c r="A15" s="414">
        <f>'Statement of Marks'!A17</f>
        <v>12</v>
      </c>
      <c r="B15" s="176">
        <f>IF('Statement of Marks'!B17="","",'Statement of Marks'!B17)</f>
        <v>912</v>
      </c>
      <c r="C15" s="177">
        <f>IF('Statement of Marks'!C17="","",'Statement of Marks'!C17)</f>
        <v>463</v>
      </c>
      <c r="D15" s="178">
        <f>IF('Statement of Marks'!D17="","",'Statement of Marks'!D17)</f>
        <v>38082</v>
      </c>
      <c r="E15" s="179" t="str">
        <f>IF('Statement of Marks'!E17="","",'Statement of Marks'!E17)</f>
        <v>PRAVIN KUMAR</v>
      </c>
      <c r="F15" s="179" t="str">
        <f>IF('Statement of Marks'!F17="","",'Statement of Marks'!F17)</f>
        <v>RUPA RAM</v>
      </c>
      <c r="G15" s="179" t="str">
        <f>IF('Statement of Marks'!G17="","",'Statement of Marks'!G17)</f>
        <v>PYARI DEVI</v>
      </c>
      <c r="H15" s="180" t="str">
        <f>IF('Statement of Marks'!H17="","",'Statement of Marks'!H17)</f>
        <v>SC</v>
      </c>
      <c r="I15" s="180" t="str">
        <f>IF('Statement of Marks'!I17="","",'Statement of Marks'!I17)</f>
        <v>M</v>
      </c>
      <c r="J15" s="404" t="str">
        <f>IF('Statement of Marks'!EI17="","",'Statement of Marks'!EI17)</f>
        <v/>
      </c>
      <c r="K15" s="404" t="str">
        <f>IF('Statement of Marks'!EJ17="","",'Statement of Marks'!EJ17)</f>
        <v/>
      </c>
      <c r="L15" s="181" t="str">
        <f>IF('Statement of Marks'!EM17="","",'Statement of Marks'!EM17)</f>
        <v/>
      </c>
      <c r="M15" s="182" t="str">
        <f>IF('Statement of Marks'!EL17="","",'Statement of Marks'!EL17)</f>
        <v/>
      </c>
      <c r="N15" s="183" t="str">
        <f>IF('Statement of Marks'!EN17="","",'Statement of Marks'!EN17)</f>
        <v/>
      </c>
      <c r="O15" s="184" t="str">
        <f>IF('Statement of Marks'!EG17="","",'Statement of Marks'!EG17)</f>
        <v xml:space="preserve">      </v>
      </c>
      <c r="P15" s="415" t="str">
        <f>IF('Statement of Marks'!EO17="","",'Statement of Marks'!EO17)</f>
        <v/>
      </c>
      <c r="BI15" s="185" t="str">
        <f>'Statement of Marks'!E17</f>
        <v>PRAVIN KUMAR</v>
      </c>
      <c r="BJ15" s="186" t="str">
        <f t="shared" si="0"/>
        <v/>
      </c>
      <c r="BK15" s="186" t="str">
        <f t="shared" si="1"/>
        <v/>
      </c>
      <c r="BL15" s="186" t="str">
        <f t="shared" si="2"/>
        <v/>
      </c>
      <c r="BM15" s="186" t="str">
        <f t="shared" si="3"/>
        <v/>
      </c>
      <c r="BN15" s="186" t="str">
        <f t="shared" si="4"/>
        <v/>
      </c>
      <c r="BO15" s="186" t="str">
        <f t="shared" si="5"/>
        <v/>
      </c>
      <c r="BP15" s="186" t="str">
        <f t="shared" si="6"/>
        <v/>
      </c>
      <c r="BQ15" s="186" t="str">
        <f t="shared" si="7"/>
        <v/>
      </c>
      <c r="BR15" s="186" t="str">
        <f t="shared" si="8"/>
        <v/>
      </c>
      <c r="BS15" s="186" t="str">
        <f t="shared" si="9"/>
        <v/>
      </c>
      <c r="BT15" s="186" t="str">
        <f t="shared" si="10"/>
        <v/>
      </c>
      <c r="BU15" s="186" t="str">
        <f t="shared" si="11"/>
        <v/>
      </c>
      <c r="BV15" s="187"/>
    </row>
    <row r="16" spans="1:74">
      <c r="A16" s="414">
        <f>'Statement of Marks'!A18</f>
        <v>13</v>
      </c>
      <c r="B16" s="176">
        <f>IF('Statement of Marks'!B18="","",'Statement of Marks'!B18)</f>
        <v>913</v>
      </c>
      <c r="C16" s="177">
        <f>IF('Statement of Marks'!C18="","",'Statement of Marks'!C18)</f>
        <v>307</v>
      </c>
      <c r="D16" s="178">
        <f>IF('Statement of Marks'!D18="","",'Statement of Marks'!D18)</f>
        <v>37380</v>
      </c>
      <c r="E16" s="179" t="str">
        <f>IF('Statement of Marks'!E18="","",'Statement of Marks'!E18)</f>
        <v>RINKU ANKIYA</v>
      </c>
      <c r="F16" s="179" t="str">
        <f>IF('Statement of Marks'!F18="","",'Statement of Marks'!F18)</f>
        <v>PRAVEEN KUMAR</v>
      </c>
      <c r="G16" s="179" t="str">
        <f>IF('Statement of Marks'!G18="","",'Statement of Marks'!G18)</f>
        <v>MANJU DEVI</v>
      </c>
      <c r="H16" s="180" t="str">
        <f>IF('Statement of Marks'!H18="","",'Statement of Marks'!H18)</f>
        <v>SC</v>
      </c>
      <c r="I16" s="180" t="str">
        <f>IF('Statement of Marks'!I18="","",'Statement of Marks'!I18)</f>
        <v>F</v>
      </c>
      <c r="J16" s="404" t="str">
        <f>IF('Statement of Marks'!EI18="","",'Statement of Marks'!EI18)</f>
        <v/>
      </c>
      <c r="K16" s="404" t="str">
        <f>IF('Statement of Marks'!EJ18="","",'Statement of Marks'!EJ18)</f>
        <v/>
      </c>
      <c r="L16" s="181" t="str">
        <f>IF('Statement of Marks'!EM18="","",'Statement of Marks'!EM18)</f>
        <v/>
      </c>
      <c r="M16" s="182" t="str">
        <f>IF('Statement of Marks'!EL18="","",'Statement of Marks'!EL18)</f>
        <v/>
      </c>
      <c r="N16" s="183" t="str">
        <f>IF('Statement of Marks'!EN18="","",'Statement of Marks'!EN18)</f>
        <v/>
      </c>
      <c r="O16" s="184" t="str">
        <f>IF('Statement of Marks'!EG18="","",'Statement of Marks'!EG18)</f>
        <v xml:space="preserve">      </v>
      </c>
      <c r="P16" s="415" t="str">
        <f>IF('Statement of Marks'!EO18="","",'Statement of Marks'!EO18)</f>
        <v/>
      </c>
      <c r="BI16" s="185" t="str">
        <f>'Statement of Marks'!E18</f>
        <v>RINKU ANKIYA</v>
      </c>
      <c r="BJ16" s="186" t="str">
        <f t="shared" si="0"/>
        <v/>
      </c>
      <c r="BK16" s="186" t="str">
        <f t="shared" si="1"/>
        <v/>
      </c>
      <c r="BL16" s="186" t="str">
        <f t="shared" si="2"/>
        <v/>
      </c>
      <c r="BM16" s="186" t="str">
        <f t="shared" si="3"/>
        <v/>
      </c>
      <c r="BN16" s="186" t="str">
        <f t="shared" si="4"/>
        <v/>
      </c>
      <c r="BO16" s="186" t="str">
        <f t="shared" si="5"/>
        <v/>
      </c>
      <c r="BP16" s="186" t="str">
        <f t="shared" si="6"/>
        <v/>
      </c>
      <c r="BQ16" s="186" t="str">
        <f t="shared" si="7"/>
        <v/>
      </c>
      <c r="BR16" s="186" t="str">
        <f t="shared" si="8"/>
        <v/>
      </c>
      <c r="BS16" s="186" t="str">
        <f t="shared" si="9"/>
        <v/>
      </c>
      <c r="BT16" s="186" t="str">
        <f t="shared" si="10"/>
        <v/>
      </c>
      <c r="BU16" s="186" t="str">
        <f t="shared" si="11"/>
        <v/>
      </c>
      <c r="BV16" s="187"/>
    </row>
    <row r="17" spans="1:74">
      <c r="A17" s="414">
        <f>'Statement of Marks'!A19</f>
        <v>14</v>
      </c>
      <c r="B17" s="176">
        <f>IF('Statement of Marks'!B19="","",'Statement of Marks'!B19)</f>
        <v>914</v>
      </c>
      <c r="C17" s="177">
        <f>IF('Statement of Marks'!C19="","",'Statement of Marks'!C19)</f>
        <v>348</v>
      </c>
      <c r="D17" s="178">
        <f>IF('Statement of Marks'!D19="","",'Statement of Marks'!D19)</f>
        <v>38004</v>
      </c>
      <c r="E17" s="179" t="str">
        <f>IF('Statement of Marks'!E19="","",'Statement of Marks'!E19)</f>
        <v>SUMAN KANWAR</v>
      </c>
      <c r="F17" s="179" t="str">
        <f>IF('Statement of Marks'!F19="","",'Statement of Marks'!F19)</f>
        <v>DEVI SINGH</v>
      </c>
      <c r="G17" s="179" t="str">
        <f>IF('Statement of Marks'!G19="","",'Statement of Marks'!G19)</f>
        <v>ANOP KANWAR</v>
      </c>
      <c r="H17" s="180" t="str">
        <f>IF('Statement of Marks'!H19="","",'Statement of Marks'!H19)</f>
        <v>GEN</v>
      </c>
      <c r="I17" s="180" t="str">
        <f>IF('Statement of Marks'!I19="","",'Statement of Marks'!I19)</f>
        <v>F</v>
      </c>
      <c r="J17" s="404" t="str">
        <f>IF('Statement of Marks'!EI19="","",'Statement of Marks'!EI19)</f>
        <v/>
      </c>
      <c r="K17" s="404" t="str">
        <f>IF('Statement of Marks'!EJ19="","",'Statement of Marks'!EJ19)</f>
        <v/>
      </c>
      <c r="L17" s="181" t="str">
        <f>IF('Statement of Marks'!EM19="","",'Statement of Marks'!EM19)</f>
        <v/>
      </c>
      <c r="M17" s="182" t="str">
        <f>IF('Statement of Marks'!EL19="","",'Statement of Marks'!EL19)</f>
        <v/>
      </c>
      <c r="N17" s="183" t="str">
        <f>IF('Statement of Marks'!EN19="","",'Statement of Marks'!EN19)</f>
        <v/>
      </c>
      <c r="O17" s="184" t="str">
        <f>IF('Statement of Marks'!EG19="","",'Statement of Marks'!EG19)</f>
        <v xml:space="preserve">      </v>
      </c>
      <c r="P17" s="415" t="str">
        <f>IF('Statement of Marks'!EO19="","",'Statement of Marks'!EO19)</f>
        <v/>
      </c>
      <c r="BI17" s="185" t="str">
        <f>'Statement of Marks'!E19</f>
        <v>SUMAN KANWAR</v>
      </c>
      <c r="BJ17" s="186" t="str">
        <f t="shared" si="0"/>
        <v/>
      </c>
      <c r="BK17" s="186" t="str">
        <f t="shared" si="1"/>
        <v/>
      </c>
      <c r="BL17" s="186" t="str">
        <f t="shared" si="2"/>
        <v/>
      </c>
      <c r="BM17" s="186" t="str">
        <f t="shared" si="3"/>
        <v/>
      </c>
      <c r="BN17" s="186" t="str">
        <f t="shared" si="4"/>
        <v/>
      </c>
      <c r="BO17" s="186" t="str">
        <f t="shared" si="5"/>
        <v/>
      </c>
      <c r="BP17" s="186" t="str">
        <f t="shared" si="6"/>
        <v/>
      </c>
      <c r="BQ17" s="186" t="str">
        <f t="shared" si="7"/>
        <v/>
      </c>
      <c r="BR17" s="186" t="str">
        <f t="shared" si="8"/>
        <v/>
      </c>
      <c r="BS17" s="186" t="str">
        <f t="shared" si="9"/>
        <v/>
      </c>
      <c r="BT17" s="186" t="str">
        <f t="shared" si="10"/>
        <v/>
      </c>
      <c r="BU17" s="186" t="str">
        <f t="shared" si="11"/>
        <v/>
      </c>
      <c r="BV17" s="187"/>
    </row>
    <row r="18" spans="1:74">
      <c r="A18" s="414">
        <f>'Statement of Marks'!A20</f>
        <v>15</v>
      </c>
      <c r="B18" s="176">
        <f>IF('Statement of Marks'!B20="","",'Statement of Marks'!B20)</f>
        <v>915</v>
      </c>
      <c r="C18" s="177">
        <f>IF('Statement of Marks'!C20="","",'Statement of Marks'!C20)</f>
        <v>466</v>
      </c>
      <c r="D18" s="178">
        <f>IF('Statement of Marks'!D20="","",'Statement of Marks'!D20)</f>
        <v>38178</v>
      </c>
      <c r="E18" s="179" t="str">
        <f>IF('Statement of Marks'!E20="","",'Statement of Marks'!E20)</f>
        <v>YUVRAJ SINGH</v>
      </c>
      <c r="F18" s="179" t="str">
        <f>IF('Statement of Marks'!F20="","",'Statement of Marks'!F20)</f>
        <v>GANPATSINGH</v>
      </c>
      <c r="G18" s="179" t="str">
        <f>IF('Statement of Marks'!G20="","",'Statement of Marks'!G20)</f>
        <v>MUNNA KANWAR</v>
      </c>
      <c r="H18" s="180" t="str">
        <f>IF('Statement of Marks'!H20="","",'Statement of Marks'!H20)</f>
        <v>GEN</v>
      </c>
      <c r="I18" s="180" t="str">
        <f>IF('Statement of Marks'!I20="","",'Statement of Marks'!I20)</f>
        <v>M</v>
      </c>
      <c r="J18" s="404" t="str">
        <f>IF('Statement of Marks'!EI20="","",'Statement of Marks'!EI20)</f>
        <v/>
      </c>
      <c r="K18" s="404" t="str">
        <f>IF('Statement of Marks'!EJ20="","",'Statement of Marks'!EJ20)</f>
        <v/>
      </c>
      <c r="L18" s="181" t="str">
        <f>IF('Statement of Marks'!EM20="","",'Statement of Marks'!EM20)</f>
        <v/>
      </c>
      <c r="M18" s="182" t="str">
        <f>IF('Statement of Marks'!EL20="","",'Statement of Marks'!EL20)</f>
        <v/>
      </c>
      <c r="N18" s="183" t="str">
        <f>IF('Statement of Marks'!EN20="","",'Statement of Marks'!EN20)</f>
        <v/>
      </c>
      <c r="O18" s="184" t="str">
        <f>IF('Statement of Marks'!EG20="","",'Statement of Marks'!EG20)</f>
        <v xml:space="preserve">      </v>
      </c>
      <c r="P18" s="415" t="str">
        <f>IF('Statement of Marks'!EO20="","",'Statement of Marks'!EO20)</f>
        <v/>
      </c>
      <c r="BI18" s="185" t="str">
        <f>'Statement of Marks'!E20</f>
        <v>YUVRAJ SINGH</v>
      </c>
      <c r="BJ18" s="186" t="str">
        <f t="shared" si="0"/>
        <v/>
      </c>
      <c r="BK18" s="186" t="str">
        <f t="shared" si="1"/>
        <v/>
      </c>
      <c r="BL18" s="186" t="str">
        <f t="shared" si="2"/>
        <v/>
      </c>
      <c r="BM18" s="186" t="str">
        <f t="shared" si="3"/>
        <v/>
      </c>
      <c r="BN18" s="186" t="str">
        <f t="shared" si="4"/>
        <v/>
      </c>
      <c r="BO18" s="186" t="str">
        <f t="shared" si="5"/>
        <v/>
      </c>
      <c r="BP18" s="186" t="str">
        <f t="shared" si="6"/>
        <v/>
      </c>
      <c r="BQ18" s="186" t="str">
        <f t="shared" si="7"/>
        <v/>
      </c>
      <c r="BR18" s="186" t="str">
        <f t="shared" si="8"/>
        <v/>
      </c>
      <c r="BS18" s="186" t="str">
        <f t="shared" si="9"/>
        <v/>
      </c>
      <c r="BT18" s="186" t="str">
        <f t="shared" si="10"/>
        <v/>
      </c>
      <c r="BU18" s="186" t="str">
        <f t="shared" si="11"/>
        <v/>
      </c>
      <c r="BV18" s="187"/>
    </row>
    <row r="19" spans="1:74">
      <c r="A19" s="414">
        <f>'Statement of Marks'!A21</f>
        <v>16</v>
      </c>
      <c r="B19" s="176">
        <f>IF('Statement of Marks'!B21="","",'Statement of Marks'!B21)</f>
        <v>916</v>
      </c>
      <c r="C19" s="177" t="str">
        <f>IF('Statement of Marks'!C21="","",'Statement of Marks'!C21)</f>
        <v/>
      </c>
      <c r="D19" s="178" t="str">
        <f>IF('Statement of Marks'!D21="","",'Statement of Marks'!D21)</f>
        <v/>
      </c>
      <c r="E19" s="179" t="str">
        <f>IF('Statement of Marks'!E21="","",'Statement of Marks'!E21)</f>
        <v/>
      </c>
      <c r="F19" s="179" t="str">
        <f>IF('Statement of Marks'!F21="","",'Statement of Marks'!F21)</f>
        <v/>
      </c>
      <c r="G19" s="179" t="str">
        <f>IF('Statement of Marks'!G21="","",'Statement of Marks'!G21)</f>
        <v/>
      </c>
      <c r="H19" s="180" t="str">
        <f>IF('Statement of Marks'!H21="","",'Statement of Marks'!H21)</f>
        <v/>
      </c>
      <c r="I19" s="180" t="str">
        <f>IF('Statement of Marks'!I21="","",'Statement of Marks'!I21)</f>
        <v/>
      </c>
      <c r="J19" s="404" t="str">
        <f>IF('Statement of Marks'!EI21="","",'Statement of Marks'!EI21)</f>
        <v/>
      </c>
      <c r="K19" s="404" t="str">
        <f>IF('Statement of Marks'!EJ21="","",'Statement of Marks'!EJ21)</f>
        <v/>
      </c>
      <c r="L19" s="181" t="str">
        <f>IF('Statement of Marks'!EM21="","",'Statement of Marks'!EM21)</f>
        <v/>
      </c>
      <c r="M19" s="182" t="str">
        <f>IF('Statement of Marks'!EL21="","",'Statement of Marks'!EL21)</f>
        <v/>
      </c>
      <c r="N19" s="183" t="str">
        <f>IF('Statement of Marks'!EN21="","",'Statement of Marks'!EN21)</f>
        <v/>
      </c>
      <c r="O19" s="184" t="str">
        <f>IF('Statement of Marks'!EG21="","",'Statement of Marks'!EG21)</f>
        <v xml:space="preserve">      </v>
      </c>
      <c r="P19" s="415" t="str">
        <f>IF('Statement of Marks'!EO21="","",'Statement of Marks'!EO21)</f>
        <v/>
      </c>
      <c r="BI19" s="185" t="str">
        <f>'Statement of Marks'!E21</f>
        <v/>
      </c>
      <c r="BJ19" s="186" t="str">
        <f t="shared" si="0"/>
        <v/>
      </c>
      <c r="BK19" s="186" t="str">
        <f t="shared" si="1"/>
        <v/>
      </c>
      <c r="BL19" s="186" t="str">
        <f t="shared" si="2"/>
        <v/>
      </c>
      <c r="BM19" s="186" t="str">
        <f t="shared" si="3"/>
        <v/>
      </c>
      <c r="BN19" s="186" t="str">
        <f t="shared" si="4"/>
        <v/>
      </c>
      <c r="BO19" s="186" t="str">
        <f t="shared" si="5"/>
        <v/>
      </c>
      <c r="BP19" s="186" t="str">
        <f t="shared" si="6"/>
        <v/>
      </c>
      <c r="BQ19" s="186" t="str">
        <f t="shared" si="7"/>
        <v/>
      </c>
      <c r="BR19" s="186" t="str">
        <f t="shared" si="8"/>
        <v/>
      </c>
      <c r="BS19" s="186" t="str">
        <f t="shared" si="9"/>
        <v/>
      </c>
      <c r="BT19" s="186" t="str">
        <f t="shared" si="10"/>
        <v/>
      </c>
      <c r="BU19" s="186" t="str">
        <f t="shared" si="11"/>
        <v/>
      </c>
      <c r="BV19" s="187"/>
    </row>
    <row r="20" spans="1:74">
      <c r="A20" s="414">
        <f>'Statement of Marks'!A22</f>
        <v>17</v>
      </c>
      <c r="B20" s="176">
        <f>IF('Statement of Marks'!B22="","",'Statement of Marks'!B22)</f>
        <v>917</v>
      </c>
      <c r="C20" s="177" t="str">
        <f>IF('Statement of Marks'!C22="","",'Statement of Marks'!C22)</f>
        <v/>
      </c>
      <c r="D20" s="178" t="str">
        <f>IF('Statement of Marks'!D22="","",'Statement of Marks'!D22)</f>
        <v/>
      </c>
      <c r="E20" s="179" t="str">
        <f>IF('Statement of Marks'!E22="","",'Statement of Marks'!E22)</f>
        <v/>
      </c>
      <c r="F20" s="179" t="str">
        <f>IF('Statement of Marks'!F22="","",'Statement of Marks'!F22)</f>
        <v/>
      </c>
      <c r="G20" s="179" t="str">
        <f>IF('Statement of Marks'!G22="","",'Statement of Marks'!G22)</f>
        <v/>
      </c>
      <c r="H20" s="180" t="str">
        <f>IF('Statement of Marks'!H22="","",'Statement of Marks'!H22)</f>
        <v/>
      </c>
      <c r="I20" s="180" t="str">
        <f>IF('Statement of Marks'!I22="","",'Statement of Marks'!I22)</f>
        <v/>
      </c>
      <c r="J20" s="404" t="str">
        <f>IF('Statement of Marks'!EI22="","",'Statement of Marks'!EI22)</f>
        <v/>
      </c>
      <c r="K20" s="404" t="str">
        <f>IF('Statement of Marks'!EJ22="","",'Statement of Marks'!EJ22)</f>
        <v/>
      </c>
      <c r="L20" s="181" t="str">
        <f>IF('Statement of Marks'!EM22="","",'Statement of Marks'!EM22)</f>
        <v/>
      </c>
      <c r="M20" s="182" t="str">
        <f>IF('Statement of Marks'!EL22="","",'Statement of Marks'!EL22)</f>
        <v/>
      </c>
      <c r="N20" s="183" t="str">
        <f>IF('Statement of Marks'!EN22="","",'Statement of Marks'!EN22)</f>
        <v/>
      </c>
      <c r="O20" s="184" t="str">
        <f>IF('Statement of Marks'!EG22="","",'Statement of Marks'!EG22)</f>
        <v xml:space="preserve">      </v>
      </c>
      <c r="P20" s="415" t="str">
        <f>IF('Statement of Marks'!EO22="","",'Statement of Marks'!EO22)</f>
        <v/>
      </c>
      <c r="BI20" s="185" t="str">
        <f>'Statement of Marks'!E22</f>
        <v/>
      </c>
      <c r="BJ20" s="186" t="str">
        <f t="shared" si="0"/>
        <v/>
      </c>
      <c r="BK20" s="186" t="str">
        <f t="shared" si="1"/>
        <v/>
      </c>
      <c r="BL20" s="186" t="str">
        <f t="shared" si="2"/>
        <v/>
      </c>
      <c r="BM20" s="186" t="str">
        <f t="shared" si="3"/>
        <v/>
      </c>
      <c r="BN20" s="186" t="str">
        <f t="shared" si="4"/>
        <v/>
      </c>
      <c r="BO20" s="186" t="str">
        <f t="shared" si="5"/>
        <v/>
      </c>
      <c r="BP20" s="186" t="str">
        <f t="shared" si="6"/>
        <v/>
      </c>
      <c r="BQ20" s="186" t="str">
        <f t="shared" si="7"/>
        <v/>
      </c>
      <c r="BR20" s="186" t="str">
        <f t="shared" si="8"/>
        <v/>
      </c>
      <c r="BS20" s="186" t="str">
        <f t="shared" si="9"/>
        <v/>
      </c>
      <c r="BT20" s="186" t="str">
        <f t="shared" si="10"/>
        <v/>
      </c>
      <c r="BU20" s="186" t="str">
        <f t="shared" si="11"/>
        <v/>
      </c>
      <c r="BV20" s="187"/>
    </row>
    <row r="21" spans="1:74">
      <c r="A21" s="414">
        <f>'Statement of Marks'!A23</f>
        <v>18</v>
      </c>
      <c r="B21" s="176">
        <f>IF('Statement of Marks'!B23="","",'Statement of Marks'!B23)</f>
        <v>918</v>
      </c>
      <c r="C21" s="177" t="str">
        <f>IF('Statement of Marks'!C23="","",'Statement of Marks'!C23)</f>
        <v/>
      </c>
      <c r="D21" s="178" t="str">
        <f>IF('Statement of Marks'!D23="","",'Statement of Marks'!D23)</f>
        <v/>
      </c>
      <c r="E21" s="179" t="str">
        <f>IF('Statement of Marks'!E23="","",'Statement of Marks'!E23)</f>
        <v/>
      </c>
      <c r="F21" s="179" t="str">
        <f>IF('Statement of Marks'!F23="","",'Statement of Marks'!F23)</f>
        <v/>
      </c>
      <c r="G21" s="179" t="str">
        <f>IF('Statement of Marks'!G23="","",'Statement of Marks'!G23)</f>
        <v/>
      </c>
      <c r="H21" s="180" t="str">
        <f>IF('Statement of Marks'!H23="","",'Statement of Marks'!H23)</f>
        <v/>
      </c>
      <c r="I21" s="180" t="str">
        <f>IF('Statement of Marks'!I23="","",'Statement of Marks'!I23)</f>
        <v/>
      </c>
      <c r="J21" s="404" t="str">
        <f>IF('Statement of Marks'!EI23="","",'Statement of Marks'!EI23)</f>
        <v/>
      </c>
      <c r="K21" s="404" t="str">
        <f>IF('Statement of Marks'!EJ23="","",'Statement of Marks'!EJ23)</f>
        <v/>
      </c>
      <c r="L21" s="181" t="str">
        <f>IF('Statement of Marks'!EM23="","",'Statement of Marks'!EM23)</f>
        <v/>
      </c>
      <c r="M21" s="182" t="str">
        <f>IF('Statement of Marks'!EL23="","",'Statement of Marks'!EL23)</f>
        <v/>
      </c>
      <c r="N21" s="183" t="str">
        <f>IF('Statement of Marks'!EN23="","",'Statement of Marks'!EN23)</f>
        <v/>
      </c>
      <c r="O21" s="184" t="str">
        <f>IF('Statement of Marks'!EG23="","",'Statement of Marks'!EG23)</f>
        <v xml:space="preserve">      </v>
      </c>
      <c r="P21" s="415" t="str">
        <f>IF('Statement of Marks'!EO23="","",'Statement of Marks'!EO23)</f>
        <v/>
      </c>
      <c r="BI21" s="185" t="str">
        <f>'Statement of Marks'!E23</f>
        <v/>
      </c>
      <c r="BJ21" s="186" t="str">
        <f t="shared" si="0"/>
        <v/>
      </c>
      <c r="BK21" s="186" t="str">
        <f t="shared" si="1"/>
        <v/>
      </c>
      <c r="BL21" s="186" t="str">
        <f t="shared" si="2"/>
        <v/>
      </c>
      <c r="BM21" s="186" t="str">
        <f t="shared" si="3"/>
        <v/>
      </c>
      <c r="BN21" s="186" t="str">
        <f t="shared" si="4"/>
        <v/>
      </c>
      <c r="BO21" s="186" t="str">
        <f t="shared" si="5"/>
        <v/>
      </c>
      <c r="BP21" s="186" t="str">
        <f t="shared" si="6"/>
        <v/>
      </c>
      <c r="BQ21" s="186" t="str">
        <f t="shared" si="7"/>
        <v/>
      </c>
      <c r="BR21" s="186" t="str">
        <f t="shared" si="8"/>
        <v/>
      </c>
      <c r="BS21" s="186" t="str">
        <f t="shared" si="9"/>
        <v/>
      </c>
      <c r="BT21" s="186" t="str">
        <f t="shared" si="10"/>
        <v/>
      </c>
      <c r="BU21" s="186" t="str">
        <f t="shared" si="11"/>
        <v/>
      </c>
      <c r="BV21" s="187"/>
    </row>
    <row r="22" spans="1:74">
      <c r="A22" s="414">
        <f>'Statement of Marks'!A24</f>
        <v>19</v>
      </c>
      <c r="B22" s="176">
        <f>IF('Statement of Marks'!B24="","",'Statement of Marks'!B24)</f>
        <v>919</v>
      </c>
      <c r="C22" s="177" t="str">
        <f>IF('Statement of Marks'!C24="","",'Statement of Marks'!C24)</f>
        <v/>
      </c>
      <c r="D22" s="178" t="str">
        <f>IF('Statement of Marks'!D24="","",'Statement of Marks'!D24)</f>
        <v/>
      </c>
      <c r="E22" s="179" t="str">
        <f>IF('Statement of Marks'!E24="","",'Statement of Marks'!E24)</f>
        <v/>
      </c>
      <c r="F22" s="179" t="str">
        <f>IF('Statement of Marks'!F24="","",'Statement of Marks'!F24)</f>
        <v/>
      </c>
      <c r="G22" s="179" t="str">
        <f>IF('Statement of Marks'!G24="","",'Statement of Marks'!G24)</f>
        <v/>
      </c>
      <c r="H22" s="180" t="str">
        <f>IF('Statement of Marks'!H24="","",'Statement of Marks'!H24)</f>
        <v/>
      </c>
      <c r="I22" s="180" t="str">
        <f>IF('Statement of Marks'!I24="","",'Statement of Marks'!I24)</f>
        <v/>
      </c>
      <c r="J22" s="404" t="str">
        <f>IF('Statement of Marks'!EI24="","",'Statement of Marks'!EI24)</f>
        <v/>
      </c>
      <c r="K22" s="404" t="str">
        <f>IF('Statement of Marks'!EJ24="","",'Statement of Marks'!EJ24)</f>
        <v/>
      </c>
      <c r="L22" s="181" t="str">
        <f>IF('Statement of Marks'!EM24="","",'Statement of Marks'!EM24)</f>
        <v/>
      </c>
      <c r="M22" s="182" t="str">
        <f>IF('Statement of Marks'!EL24="","",'Statement of Marks'!EL24)</f>
        <v/>
      </c>
      <c r="N22" s="183" t="str">
        <f>IF('Statement of Marks'!EN24="","",'Statement of Marks'!EN24)</f>
        <v/>
      </c>
      <c r="O22" s="184" t="str">
        <f>IF('Statement of Marks'!EG24="","",'Statement of Marks'!EG24)</f>
        <v xml:space="preserve">      </v>
      </c>
      <c r="P22" s="415" t="str">
        <f>IF('Statement of Marks'!EO24="","",'Statement of Marks'!EO24)</f>
        <v/>
      </c>
      <c r="BI22" s="185" t="str">
        <f>'Statement of Marks'!E24</f>
        <v/>
      </c>
      <c r="BJ22" s="186" t="str">
        <f t="shared" si="0"/>
        <v/>
      </c>
      <c r="BK22" s="186" t="str">
        <f t="shared" si="1"/>
        <v/>
      </c>
      <c r="BL22" s="186" t="str">
        <f t="shared" si="2"/>
        <v/>
      </c>
      <c r="BM22" s="186" t="str">
        <f t="shared" si="3"/>
        <v/>
      </c>
      <c r="BN22" s="186" t="str">
        <f t="shared" si="4"/>
        <v/>
      </c>
      <c r="BO22" s="186" t="str">
        <f t="shared" si="5"/>
        <v/>
      </c>
      <c r="BP22" s="186" t="str">
        <f t="shared" si="6"/>
        <v/>
      </c>
      <c r="BQ22" s="186" t="str">
        <f t="shared" si="7"/>
        <v/>
      </c>
      <c r="BR22" s="186" t="str">
        <f t="shared" si="8"/>
        <v/>
      </c>
      <c r="BS22" s="186" t="str">
        <f t="shared" si="9"/>
        <v/>
      </c>
      <c r="BT22" s="186" t="str">
        <f t="shared" si="10"/>
        <v/>
      </c>
      <c r="BU22" s="186" t="str">
        <f t="shared" si="11"/>
        <v/>
      </c>
      <c r="BV22" s="187"/>
    </row>
    <row r="23" spans="1:74">
      <c r="A23" s="414">
        <f>'Statement of Marks'!A25</f>
        <v>20</v>
      </c>
      <c r="B23" s="176">
        <f>IF('Statement of Marks'!B25="","",'Statement of Marks'!B25)</f>
        <v>920</v>
      </c>
      <c r="C23" s="177" t="str">
        <f>IF('Statement of Marks'!C25="","",'Statement of Marks'!C25)</f>
        <v/>
      </c>
      <c r="D23" s="178" t="str">
        <f>IF('Statement of Marks'!D25="","",'Statement of Marks'!D25)</f>
        <v/>
      </c>
      <c r="E23" s="179" t="str">
        <f>IF('Statement of Marks'!E25="","",'Statement of Marks'!E25)</f>
        <v/>
      </c>
      <c r="F23" s="179" t="str">
        <f>IF('Statement of Marks'!F25="","",'Statement of Marks'!F25)</f>
        <v/>
      </c>
      <c r="G23" s="179" t="str">
        <f>IF('Statement of Marks'!G25="","",'Statement of Marks'!G25)</f>
        <v/>
      </c>
      <c r="H23" s="180" t="str">
        <f>IF('Statement of Marks'!H25="","",'Statement of Marks'!H25)</f>
        <v/>
      </c>
      <c r="I23" s="180" t="str">
        <f>IF('Statement of Marks'!I25="","",'Statement of Marks'!I25)</f>
        <v/>
      </c>
      <c r="J23" s="404" t="str">
        <f>IF('Statement of Marks'!EI25="","",'Statement of Marks'!EI25)</f>
        <v/>
      </c>
      <c r="K23" s="404" t="str">
        <f>IF('Statement of Marks'!EJ25="","",'Statement of Marks'!EJ25)</f>
        <v/>
      </c>
      <c r="L23" s="181" t="str">
        <f>IF('Statement of Marks'!EM25="","",'Statement of Marks'!EM25)</f>
        <v/>
      </c>
      <c r="M23" s="182" t="str">
        <f>IF('Statement of Marks'!EL25="","",'Statement of Marks'!EL25)</f>
        <v/>
      </c>
      <c r="N23" s="183" t="str">
        <f>IF('Statement of Marks'!EN25="","",'Statement of Marks'!EN25)</f>
        <v/>
      </c>
      <c r="O23" s="184" t="str">
        <f>IF('Statement of Marks'!EG25="","",'Statement of Marks'!EG25)</f>
        <v xml:space="preserve">      </v>
      </c>
      <c r="P23" s="415" t="str">
        <f>IF('Statement of Marks'!EO25="","",'Statement of Marks'!EO25)</f>
        <v/>
      </c>
      <c r="BI23" s="185" t="str">
        <f>'Statement of Marks'!E25</f>
        <v/>
      </c>
      <c r="BJ23" s="186" t="str">
        <f t="shared" si="0"/>
        <v/>
      </c>
      <c r="BK23" s="186" t="str">
        <f t="shared" si="1"/>
        <v/>
      </c>
      <c r="BL23" s="186" t="str">
        <f t="shared" si="2"/>
        <v/>
      </c>
      <c r="BM23" s="186" t="str">
        <f t="shared" si="3"/>
        <v/>
      </c>
      <c r="BN23" s="186" t="str">
        <f t="shared" si="4"/>
        <v/>
      </c>
      <c r="BO23" s="186" t="str">
        <f t="shared" si="5"/>
        <v/>
      </c>
      <c r="BP23" s="186" t="str">
        <f t="shared" si="6"/>
        <v/>
      </c>
      <c r="BQ23" s="186" t="str">
        <f t="shared" si="7"/>
        <v/>
      </c>
      <c r="BR23" s="186" t="str">
        <f t="shared" si="8"/>
        <v/>
      </c>
      <c r="BS23" s="186" t="str">
        <f t="shared" si="9"/>
        <v/>
      </c>
      <c r="BT23" s="186" t="str">
        <f t="shared" si="10"/>
        <v/>
      </c>
      <c r="BU23" s="186" t="str">
        <f t="shared" si="11"/>
        <v/>
      </c>
      <c r="BV23" s="187"/>
    </row>
    <row r="24" spans="1:74">
      <c r="A24" s="414">
        <f>'Statement of Marks'!A26</f>
        <v>21</v>
      </c>
      <c r="B24" s="176">
        <f>IF('Statement of Marks'!B26="","",'Statement of Marks'!B26)</f>
        <v>921</v>
      </c>
      <c r="C24" s="177" t="str">
        <f>IF('Statement of Marks'!C26="","",'Statement of Marks'!C26)</f>
        <v/>
      </c>
      <c r="D24" s="178" t="str">
        <f>IF('Statement of Marks'!D26="","",'Statement of Marks'!D26)</f>
        <v/>
      </c>
      <c r="E24" s="179" t="str">
        <f>IF('Statement of Marks'!E26="","",'Statement of Marks'!E26)</f>
        <v/>
      </c>
      <c r="F24" s="179" t="str">
        <f>IF('Statement of Marks'!F26="","",'Statement of Marks'!F26)</f>
        <v/>
      </c>
      <c r="G24" s="179" t="str">
        <f>IF('Statement of Marks'!G26="","",'Statement of Marks'!G26)</f>
        <v/>
      </c>
      <c r="H24" s="180" t="str">
        <f>IF('Statement of Marks'!H26="","",'Statement of Marks'!H26)</f>
        <v/>
      </c>
      <c r="I24" s="180" t="str">
        <f>IF('Statement of Marks'!I26="","",'Statement of Marks'!I26)</f>
        <v/>
      </c>
      <c r="J24" s="404" t="str">
        <f>IF('Statement of Marks'!EI26="","",'Statement of Marks'!EI26)</f>
        <v/>
      </c>
      <c r="K24" s="404" t="str">
        <f>IF('Statement of Marks'!EJ26="","",'Statement of Marks'!EJ26)</f>
        <v/>
      </c>
      <c r="L24" s="181" t="str">
        <f>IF('Statement of Marks'!EM26="","",'Statement of Marks'!EM26)</f>
        <v/>
      </c>
      <c r="M24" s="182" t="str">
        <f>IF('Statement of Marks'!EL26="","",'Statement of Marks'!EL26)</f>
        <v/>
      </c>
      <c r="N24" s="183" t="str">
        <f>IF('Statement of Marks'!EN26="","",'Statement of Marks'!EN26)</f>
        <v/>
      </c>
      <c r="O24" s="184" t="str">
        <f>IF('Statement of Marks'!EG26="","",'Statement of Marks'!EG26)</f>
        <v xml:space="preserve">      </v>
      </c>
      <c r="P24" s="415" t="str">
        <f>IF('Statement of Marks'!EO26="","",'Statement of Marks'!EO26)</f>
        <v/>
      </c>
      <c r="BI24" s="185" t="str">
        <f>'Statement of Marks'!E26</f>
        <v/>
      </c>
      <c r="BJ24" s="186" t="str">
        <f t="shared" si="0"/>
        <v/>
      </c>
      <c r="BK24" s="186" t="str">
        <f t="shared" si="1"/>
        <v/>
      </c>
      <c r="BL24" s="186" t="str">
        <f t="shared" si="2"/>
        <v/>
      </c>
      <c r="BM24" s="186" t="str">
        <f t="shared" si="3"/>
        <v/>
      </c>
      <c r="BN24" s="186" t="str">
        <f t="shared" si="4"/>
        <v/>
      </c>
      <c r="BO24" s="186" t="str">
        <f t="shared" si="5"/>
        <v/>
      </c>
      <c r="BP24" s="186" t="str">
        <f t="shared" si="6"/>
        <v/>
      </c>
      <c r="BQ24" s="186" t="str">
        <f t="shared" si="7"/>
        <v/>
      </c>
      <c r="BR24" s="186" t="str">
        <f t="shared" si="8"/>
        <v/>
      </c>
      <c r="BS24" s="186" t="str">
        <f t="shared" si="9"/>
        <v/>
      </c>
      <c r="BT24" s="186" t="str">
        <f t="shared" si="10"/>
        <v/>
      </c>
      <c r="BU24" s="186" t="str">
        <f t="shared" si="11"/>
        <v/>
      </c>
      <c r="BV24" s="187"/>
    </row>
    <row r="25" spans="1:74">
      <c r="A25" s="414">
        <f>'Statement of Marks'!A27</f>
        <v>22</v>
      </c>
      <c r="B25" s="176">
        <f>IF('Statement of Marks'!B27="","",'Statement of Marks'!B27)</f>
        <v>922</v>
      </c>
      <c r="C25" s="177" t="str">
        <f>IF('Statement of Marks'!C27="","",'Statement of Marks'!C27)</f>
        <v/>
      </c>
      <c r="D25" s="178" t="str">
        <f>IF('Statement of Marks'!D27="","",'Statement of Marks'!D27)</f>
        <v/>
      </c>
      <c r="E25" s="179" t="str">
        <f>IF('Statement of Marks'!E27="","",'Statement of Marks'!E27)</f>
        <v/>
      </c>
      <c r="F25" s="179" t="str">
        <f>IF('Statement of Marks'!F27="","",'Statement of Marks'!F27)</f>
        <v/>
      </c>
      <c r="G25" s="179" t="str">
        <f>IF('Statement of Marks'!G27="","",'Statement of Marks'!G27)</f>
        <v/>
      </c>
      <c r="H25" s="180" t="str">
        <f>IF('Statement of Marks'!H27="","",'Statement of Marks'!H27)</f>
        <v/>
      </c>
      <c r="I25" s="180" t="str">
        <f>IF('Statement of Marks'!I27="","",'Statement of Marks'!I27)</f>
        <v/>
      </c>
      <c r="J25" s="404" t="str">
        <f>IF('Statement of Marks'!EI27="","",'Statement of Marks'!EI27)</f>
        <v/>
      </c>
      <c r="K25" s="404" t="str">
        <f>IF('Statement of Marks'!EJ27="","",'Statement of Marks'!EJ27)</f>
        <v/>
      </c>
      <c r="L25" s="181" t="str">
        <f>IF('Statement of Marks'!EM27="","",'Statement of Marks'!EM27)</f>
        <v/>
      </c>
      <c r="M25" s="182" t="str">
        <f>IF('Statement of Marks'!EL27="","",'Statement of Marks'!EL27)</f>
        <v/>
      </c>
      <c r="N25" s="183" t="str">
        <f>IF('Statement of Marks'!EN27="","",'Statement of Marks'!EN27)</f>
        <v/>
      </c>
      <c r="O25" s="184" t="str">
        <f>IF('Statement of Marks'!EG27="","",'Statement of Marks'!EG27)</f>
        <v xml:space="preserve">      </v>
      </c>
      <c r="P25" s="415" t="str">
        <f>IF('Statement of Marks'!EO27="","",'Statement of Marks'!EO27)</f>
        <v/>
      </c>
      <c r="BI25" s="185" t="str">
        <f>'Statement of Marks'!E27</f>
        <v/>
      </c>
      <c r="BJ25" s="186" t="str">
        <f t="shared" si="0"/>
        <v/>
      </c>
      <c r="BK25" s="186" t="str">
        <f t="shared" si="1"/>
        <v/>
      </c>
      <c r="BL25" s="186" t="str">
        <f t="shared" si="2"/>
        <v/>
      </c>
      <c r="BM25" s="186" t="str">
        <f t="shared" si="3"/>
        <v/>
      </c>
      <c r="BN25" s="186" t="str">
        <f t="shared" si="4"/>
        <v/>
      </c>
      <c r="BO25" s="186" t="str">
        <f t="shared" si="5"/>
        <v/>
      </c>
      <c r="BP25" s="186" t="str">
        <f t="shared" si="6"/>
        <v/>
      </c>
      <c r="BQ25" s="186" t="str">
        <f t="shared" si="7"/>
        <v/>
      </c>
      <c r="BR25" s="186" t="str">
        <f t="shared" si="8"/>
        <v/>
      </c>
      <c r="BS25" s="186" t="str">
        <f t="shared" si="9"/>
        <v/>
      </c>
      <c r="BT25" s="186" t="str">
        <f t="shared" si="10"/>
        <v/>
      </c>
      <c r="BU25" s="186" t="str">
        <f t="shared" si="11"/>
        <v/>
      </c>
      <c r="BV25" s="187"/>
    </row>
    <row r="26" spans="1:74">
      <c r="A26" s="414">
        <f>'Statement of Marks'!A28</f>
        <v>23</v>
      </c>
      <c r="B26" s="176">
        <f>IF('Statement of Marks'!B28="","",'Statement of Marks'!B28)</f>
        <v>923</v>
      </c>
      <c r="C26" s="177" t="str">
        <f>IF('Statement of Marks'!C28="","",'Statement of Marks'!C28)</f>
        <v/>
      </c>
      <c r="D26" s="178" t="str">
        <f>IF('Statement of Marks'!D28="","",'Statement of Marks'!D28)</f>
        <v/>
      </c>
      <c r="E26" s="179" t="str">
        <f>IF('Statement of Marks'!E28="","",'Statement of Marks'!E28)</f>
        <v/>
      </c>
      <c r="F26" s="179" t="str">
        <f>IF('Statement of Marks'!F28="","",'Statement of Marks'!F28)</f>
        <v/>
      </c>
      <c r="G26" s="179" t="str">
        <f>IF('Statement of Marks'!G28="","",'Statement of Marks'!G28)</f>
        <v/>
      </c>
      <c r="H26" s="180" t="str">
        <f>IF('Statement of Marks'!H28="","",'Statement of Marks'!H28)</f>
        <v/>
      </c>
      <c r="I26" s="180" t="str">
        <f>IF('Statement of Marks'!I28="","",'Statement of Marks'!I28)</f>
        <v/>
      </c>
      <c r="J26" s="404" t="str">
        <f>IF('Statement of Marks'!EI28="","",'Statement of Marks'!EI28)</f>
        <v/>
      </c>
      <c r="K26" s="404" t="str">
        <f>IF('Statement of Marks'!EJ28="","",'Statement of Marks'!EJ28)</f>
        <v/>
      </c>
      <c r="L26" s="181" t="str">
        <f>IF('Statement of Marks'!EM28="","",'Statement of Marks'!EM28)</f>
        <v/>
      </c>
      <c r="M26" s="182" t="str">
        <f>IF('Statement of Marks'!EL28="","",'Statement of Marks'!EL28)</f>
        <v/>
      </c>
      <c r="N26" s="183" t="str">
        <f>IF('Statement of Marks'!EN28="","",'Statement of Marks'!EN28)</f>
        <v/>
      </c>
      <c r="O26" s="184" t="str">
        <f>IF('Statement of Marks'!EG28="","",'Statement of Marks'!EG28)</f>
        <v xml:space="preserve">      </v>
      </c>
      <c r="P26" s="415" t="str">
        <f>IF('Statement of Marks'!EO28="","",'Statement of Marks'!EO28)</f>
        <v/>
      </c>
      <c r="BI26" s="185" t="str">
        <f>'Statement of Marks'!E28</f>
        <v/>
      </c>
      <c r="BJ26" s="186" t="str">
        <f t="shared" si="0"/>
        <v/>
      </c>
      <c r="BK26" s="186" t="str">
        <f t="shared" si="1"/>
        <v/>
      </c>
      <c r="BL26" s="186" t="str">
        <f t="shared" si="2"/>
        <v/>
      </c>
      <c r="BM26" s="186" t="str">
        <f t="shared" si="3"/>
        <v/>
      </c>
      <c r="BN26" s="186" t="str">
        <f t="shared" si="4"/>
        <v/>
      </c>
      <c r="BO26" s="186" t="str">
        <f t="shared" si="5"/>
        <v/>
      </c>
      <c r="BP26" s="186" t="str">
        <f t="shared" si="6"/>
        <v/>
      </c>
      <c r="BQ26" s="186" t="str">
        <f t="shared" si="7"/>
        <v/>
      </c>
      <c r="BR26" s="186" t="str">
        <f t="shared" si="8"/>
        <v/>
      </c>
      <c r="BS26" s="186" t="str">
        <f t="shared" si="9"/>
        <v/>
      </c>
      <c r="BT26" s="186" t="str">
        <f t="shared" si="10"/>
        <v/>
      </c>
      <c r="BU26" s="186" t="str">
        <f t="shared" si="11"/>
        <v/>
      </c>
      <c r="BV26" s="187"/>
    </row>
    <row r="27" spans="1:74">
      <c r="A27" s="414">
        <f>'Statement of Marks'!A29</f>
        <v>24</v>
      </c>
      <c r="B27" s="176">
        <f>IF('Statement of Marks'!B29="","",'Statement of Marks'!B29)</f>
        <v>924</v>
      </c>
      <c r="C27" s="177" t="str">
        <f>IF('Statement of Marks'!C29="","",'Statement of Marks'!C29)</f>
        <v/>
      </c>
      <c r="D27" s="178" t="str">
        <f>IF('Statement of Marks'!D29="","",'Statement of Marks'!D29)</f>
        <v/>
      </c>
      <c r="E27" s="179" t="str">
        <f>IF('Statement of Marks'!E29="","",'Statement of Marks'!E29)</f>
        <v/>
      </c>
      <c r="F27" s="179" t="str">
        <f>IF('Statement of Marks'!F29="","",'Statement of Marks'!F29)</f>
        <v/>
      </c>
      <c r="G27" s="179" t="str">
        <f>IF('Statement of Marks'!G29="","",'Statement of Marks'!G29)</f>
        <v/>
      </c>
      <c r="H27" s="180" t="str">
        <f>IF('Statement of Marks'!H29="","",'Statement of Marks'!H29)</f>
        <v/>
      </c>
      <c r="I27" s="180" t="str">
        <f>IF('Statement of Marks'!I29="","",'Statement of Marks'!I29)</f>
        <v/>
      </c>
      <c r="J27" s="404" t="str">
        <f>IF('Statement of Marks'!EI29="","",'Statement of Marks'!EI29)</f>
        <v/>
      </c>
      <c r="K27" s="404" t="str">
        <f>IF('Statement of Marks'!EJ29="","",'Statement of Marks'!EJ29)</f>
        <v/>
      </c>
      <c r="L27" s="181" t="str">
        <f>IF('Statement of Marks'!EM29="","",'Statement of Marks'!EM29)</f>
        <v/>
      </c>
      <c r="M27" s="182" t="str">
        <f>IF('Statement of Marks'!EL29="","",'Statement of Marks'!EL29)</f>
        <v/>
      </c>
      <c r="N27" s="183" t="str">
        <f>IF('Statement of Marks'!EN29="","",'Statement of Marks'!EN29)</f>
        <v/>
      </c>
      <c r="O27" s="184" t="str">
        <f>IF('Statement of Marks'!EG29="","",'Statement of Marks'!EG29)</f>
        <v xml:space="preserve">      </v>
      </c>
      <c r="P27" s="415" t="str">
        <f>IF('Statement of Marks'!EO29="","",'Statement of Marks'!EO29)</f>
        <v/>
      </c>
      <c r="BI27" s="185" t="str">
        <f>'Statement of Marks'!E29</f>
        <v/>
      </c>
      <c r="BJ27" s="186" t="str">
        <f t="shared" si="0"/>
        <v/>
      </c>
      <c r="BK27" s="186" t="str">
        <f t="shared" si="1"/>
        <v/>
      </c>
      <c r="BL27" s="186" t="str">
        <f t="shared" si="2"/>
        <v/>
      </c>
      <c r="BM27" s="186" t="str">
        <f t="shared" si="3"/>
        <v/>
      </c>
      <c r="BN27" s="186" t="str">
        <f t="shared" si="4"/>
        <v/>
      </c>
      <c r="BO27" s="186" t="str">
        <f t="shared" si="5"/>
        <v/>
      </c>
      <c r="BP27" s="186" t="str">
        <f t="shared" si="6"/>
        <v/>
      </c>
      <c r="BQ27" s="186" t="str">
        <f t="shared" si="7"/>
        <v/>
      </c>
      <c r="BR27" s="186" t="str">
        <f t="shared" si="8"/>
        <v/>
      </c>
      <c r="BS27" s="186" t="str">
        <f t="shared" si="9"/>
        <v/>
      </c>
      <c r="BT27" s="186" t="str">
        <f t="shared" si="10"/>
        <v/>
      </c>
      <c r="BU27" s="186" t="str">
        <f t="shared" si="11"/>
        <v/>
      </c>
      <c r="BV27" s="187"/>
    </row>
    <row r="28" spans="1:74">
      <c r="A28" s="414">
        <f>'Statement of Marks'!A30</f>
        <v>25</v>
      </c>
      <c r="B28" s="176">
        <f>IF('Statement of Marks'!B30="","",'Statement of Marks'!B30)</f>
        <v>925</v>
      </c>
      <c r="C28" s="177" t="str">
        <f>IF('Statement of Marks'!C30="","",'Statement of Marks'!C30)</f>
        <v/>
      </c>
      <c r="D28" s="178" t="str">
        <f>IF('Statement of Marks'!D30="","",'Statement of Marks'!D30)</f>
        <v/>
      </c>
      <c r="E28" s="179" t="str">
        <f>IF('Statement of Marks'!E30="","",'Statement of Marks'!E30)</f>
        <v/>
      </c>
      <c r="F28" s="179" t="str">
        <f>IF('Statement of Marks'!F30="","",'Statement of Marks'!F30)</f>
        <v/>
      </c>
      <c r="G28" s="179" t="str">
        <f>IF('Statement of Marks'!G30="","",'Statement of Marks'!G30)</f>
        <v/>
      </c>
      <c r="H28" s="180" t="str">
        <f>IF('Statement of Marks'!H30="","",'Statement of Marks'!H30)</f>
        <v/>
      </c>
      <c r="I28" s="180" t="str">
        <f>IF('Statement of Marks'!I30="","",'Statement of Marks'!I30)</f>
        <v/>
      </c>
      <c r="J28" s="404" t="str">
        <f>IF('Statement of Marks'!EI30="","",'Statement of Marks'!EI30)</f>
        <v/>
      </c>
      <c r="K28" s="404" t="str">
        <f>IF('Statement of Marks'!EJ30="","",'Statement of Marks'!EJ30)</f>
        <v/>
      </c>
      <c r="L28" s="181" t="str">
        <f>IF('Statement of Marks'!EM30="","",'Statement of Marks'!EM30)</f>
        <v/>
      </c>
      <c r="M28" s="182" t="str">
        <f>IF('Statement of Marks'!EL30="","",'Statement of Marks'!EL30)</f>
        <v/>
      </c>
      <c r="N28" s="183" t="str">
        <f>IF('Statement of Marks'!EN30="","",'Statement of Marks'!EN30)</f>
        <v/>
      </c>
      <c r="O28" s="184" t="str">
        <f>IF('Statement of Marks'!EG30="","",'Statement of Marks'!EG30)</f>
        <v xml:space="preserve">      </v>
      </c>
      <c r="P28" s="415" t="str">
        <f>IF('Statement of Marks'!EO30="","",'Statement of Marks'!EO30)</f>
        <v/>
      </c>
      <c r="BI28" s="185" t="str">
        <f>'Statement of Marks'!E30</f>
        <v/>
      </c>
      <c r="BJ28" s="186" t="str">
        <f t="shared" si="0"/>
        <v/>
      </c>
      <c r="BK28" s="186" t="str">
        <f t="shared" si="1"/>
        <v/>
      </c>
      <c r="BL28" s="186" t="str">
        <f t="shared" si="2"/>
        <v/>
      </c>
      <c r="BM28" s="186" t="str">
        <f t="shared" si="3"/>
        <v/>
      </c>
      <c r="BN28" s="186" t="str">
        <f t="shared" si="4"/>
        <v/>
      </c>
      <c r="BO28" s="186" t="str">
        <f t="shared" si="5"/>
        <v/>
      </c>
      <c r="BP28" s="186" t="str">
        <f t="shared" si="6"/>
        <v/>
      </c>
      <c r="BQ28" s="186" t="str">
        <f t="shared" si="7"/>
        <v/>
      </c>
      <c r="BR28" s="186" t="str">
        <f t="shared" si="8"/>
        <v/>
      </c>
      <c r="BS28" s="186" t="str">
        <f t="shared" si="9"/>
        <v/>
      </c>
      <c r="BT28" s="186" t="str">
        <f t="shared" si="10"/>
        <v/>
      </c>
      <c r="BU28" s="186" t="str">
        <f t="shared" si="11"/>
        <v/>
      </c>
      <c r="BV28" s="187"/>
    </row>
    <row r="29" spans="1:74">
      <c r="A29" s="414">
        <f>'Statement of Marks'!A31</f>
        <v>26</v>
      </c>
      <c r="B29" s="176">
        <f>IF('Statement of Marks'!B31="","",'Statement of Marks'!B31)</f>
        <v>926</v>
      </c>
      <c r="C29" s="177" t="str">
        <f>IF('Statement of Marks'!C31="","",'Statement of Marks'!C31)</f>
        <v/>
      </c>
      <c r="D29" s="178" t="str">
        <f>IF('Statement of Marks'!D31="","",'Statement of Marks'!D31)</f>
        <v/>
      </c>
      <c r="E29" s="179" t="str">
        <f>IF('Statement of Marks'!E31="","",'Statement of Marks'!E31)</f>
        <v/>
      </c>
      <c r="F29" s="179" t="str">
        <f>IF('Statement of Marks'!F31="","",'Statement of Marks'!F31)</f>
        <v/>
      </c>
      <c r="G29" s="179" t="str">
        <f>IF('Statement of Marks'!G31="","",'Statement of Marks'!G31)</f>
        <v/>
      </c>
      <c r="H29" s="180" t="str">
        <f>IF('Statement of Marks'!H31="","",'Statement of Marks'!H31)</f>
        <v/>
      </c>
      <c r="I29" s="180" t="str">
        <f>IF('Statement of Marks'!I31="","",'Statement of Marks'!I31)</f>
        <v/>
      </c>
      <c r="J29" s="404" t="str">
        <f>IF('Statement of Marks'!EI31="","",'Statement of Marks'!EI31)</f>
        <v/>
      </c>
      <c r="K29" s="404" t="str">
        <f>IF('Statement of Marks'!EJ31="","",'Statement of Marks'!EJ31)</f>
        <v/>
      </c>
      <c r="L29" s="181" t="str">
        <f>IF('Statement of Marks'!EM31="","",'Statement of Marks'!EM31)</f>
        <v/>
      </c>
      <c r="M29" s="182" t="str">
        <f>IF('Statement of Marks'!EL31="","",'Statement of Marks'!EL31)</f>
        <v/>
      </c>
      <c r="N29" s="183" t="str">
        <f>IF('Statement of Marks'!EN31="","",'Statement of Marks'!EN31)</f>
        <v/>
      </c>
      <c r="O29" s="184" t="str">
        <f>IF('Statement of Marks'!EG31="","",'Statement of Marks'!EG31)</f>
        <v xml:space="preserve">      </v>
      </c>
      <c r="P29" s="415" t="str">
        <f>IF('Statement of Marks'!EO31="","",'Statement of Marks'!EO31)</f>
        <v/>
      </c>
      <c r="BI29" s="185" t="str">
        <f>'Statement of Marks'!E31</f>
        <v/>
      </c>
      <c r="BJ29" s="186" t="str">
        <f t="shared" si="0"/>
        <v/>
      </c>
      <c r="BK29" s="186" t="str">
        <f t="shared" si="1"/>
        <v/>
      </c>
      <c r="BL29" s="186" t="str">
        <f t="shared" si="2"/>
        <v/>
      </c>
      <c r="BM29" s="186" t="str">
        <f t="shared" si="3"/>
        <v/>
      </c>
      <c r="BN29" s="186" t="str">
        <f t="shared" si="4"/>
        <v/>
      </c>
      <c r="BO29" s="186" t="str">
        <f t="shared" si="5"/>
        <v/>
      </c>
      <c r="BP29" s="186" t="str">
        <f t="shared" si="6"/>
        <v/>
      </c>
      <c r="BQ29" s="186" t="str">
        <f t="shared" si="7"/>
        <v/>
      </c>
      <c r="BR29" s="186" t="str">
        <f t="shared" si="8"/>
        <v/>
      </c>
      <c r="BS29" s="186" t="str">
        <f t="shared" si="9"/>
        <v/>
      </c>
      <c r="BT29" s="186" t="str">
        <f t="shared" si="10"/>
        <v/>
      </c>
      <c r="BU29" s="186" t="str">
        <f t="shared" si="11"/>
        <v/>
      </c>
      <c r="BV29" s="187"/>
    </row>
    <row r="30" spans="1:74">
      <c r="A30" s="414">
        <f>'Statement of Marks'!A32</f>
        <v>27</v>
      </c>
      <c r="B30" s="176">
        <f>IF('Statement of Marks'!B32="","",'Statement of Marks'!B32)</f>
        <v>927</v>
      </c>
      <c r="C30" s="177" t="str">
        <f>IF('Statement of Marks'!C32="","",'Statement of Marks'!C32)</f>
        <v/>
      </c>
      <c r="D30" s="178" t="str">
        <f>IF('Statement of Marks'!D32="","",'Statement of Marks'!D32)</f>
        <v/>
      </c>
      <c r="E30" s="179" t="str">
        <f>IF('Statement of Marks'!E32="","",'Statement of Marks'!E32)</f>
        <v/>
      </c>
      <c r="F30" s="179" t="str">
        <f>IF('Statement of Marks'!F32="","",'Statement of Marks'!F32)</f>
        <v/>
      </c>
      <c r="G30" s="179" t="str">
        <f>IF('Statement of Marks'!G32="","",'Statement of Marks'!G32)</f>
        <v/>
      </c>
      <c r="H30" s="180" t="str">
        <f>IF('Statement of Marks'!H32="","",'Statement of Marks'!H32)</f>
        <v/>
      </c>
      <c r="I30" s="180" t="str">
        <f>IF('Statement of Marks'!I32="","",'Statement of Marks'!I32)</f>
        <v/>
      </c>
      <c r="J30" s="404" t="str">
        <f>IF('Statement of Marks'!EI32="","",'Statement of Marks'!EI32)</f>
        <v/>
      </c>
      <c r="K30" s="404" t="str">
        <f>IF('Statement of Marks'!EJ32="","",'Statement of Marks'!EJ32)</f>
        <v/>
      </c>
      <c r="L30" s="181" t="str">
        <f>IF('Statement of Marks'!EM32="","",'Statement of Marks'!EM32)</f>
        <v/>
      </c>
      <c r="M30" s="182" t="str">
        <f>IF('Statement of Marks'!EL32="","",'Statement of Marks'!EL32)</f>
        <v/>
      </c>
      <c r="N30" s="183" t="str">
        <f>IF('Statement of Marks'!EN32="","",'Statement of Marks'!EN32)</f>
        <v/>
      </c>
      <c r="O30" s="184" t="str">
        <f>IF('Statement of Marks'!EG32="","",'Statement of Marks'!EG32)</f>
        <v xml:space="preserve">      </v>
      </c>
      <c r="P30" s="415" t="str">
        <f>IF('Statement of Marks'!EO32="","",'Statement of Marks'!EO32)</f>
        <v/>
      </c>
      <c r="BI30" s="185" t="str">
        <f>'Statement of Marks'!E32</f>
        <v/>
      </c>
      <c r="BJ30" s="186" t="str">
        <f t="shared" si="0"/>
        <v/>
      </c>
      <c r="BK30" s="186" t="str">
        <f t="shared" si="1"/>
        <v/>
      </c>
      <c r="BL30" s="186" t="str">
        <f t="shared" si="2"/>
        <v/>
      </c>
      <c r="BM30" s="186" t="str">
        <f t="shared" si="3"/>
        <v/>
      </c>
      <c r="BN30" s="186" t="str">
        <f t="shared" si="4"/>
        <v/>
      </c>
      <c r="BO30" s="186" t="str">
        <f t="shared" si="5"/>
        <v/>
      </c>
      <c r="BP30" s="186" t="str">
        <f t="shared" si="6"/>
        <v/>
      </c>
      <c r="BQ30" s="186" t="str">
        <f t="shared" si="7"/>
        <v/>
      </c>
      <c r="BR30" s="186" t="str">
        <f t="shared" si="8"/>
        <v/>
      </c>
      <c r="BS30" s="186" t="str">
        <f t="shared" si="9"/>
        <v/>
      </c>
      <c r="BT30" s="186" t="str">
        <f t="shared" si="10"/>
        <v/>
      </c>
      <c r="BU30" s="186" t="str">
        <f t="shared" si="11"/>
        <v/>
      </c>
      <c r="BV30" s="187"/>
    </row>
    <row r="31" spans="1:74">
      <c r="A31" s="414">
        <f>'Statement of Marks'!A33</f>
        <v>28</v>
      </c>
      <c r="B31" s="176">
        <f>IF('Statement of Marks'!B33="","",'Statement of Marks'!B33)</f>
        <v>928</v>
      </c>
      <c r="C31" s="177" t="str">
        <f>IF('Statement of Marks'!C33="","",'Statement of Marks'!C33)</f>
        <v/>
      </c>
      <c r="D31" s="178" t="str">
        <f>IF('Statement of Marks'!D33="","",'Statement of Marks'!D33)</f>
        <v/>
      </c>
      <c r="E31" s="179" t="str">
        <f>IF('Statement of Marks'!E33="","",'Statement of Marks'!E33)</f>
        <v/>
      </c>
      <c r="F31" s="179" t="str">
        <f>IF('Statement of Marks'!F33="","",'Statement of Marks'!F33)</f>
        <v/>
      </c>
      <c r="G31" s="179" t="str">
        <f>IF('Statement of Marks'!G33="","",'Statement of Marks'!G33)</f>
        <v/>
      </c>
      <c r="H31" s="180" t="str">
        <f>IF('Statement of Marks'!H33="","",'Statement of Marks'!H33)</f>
        <v/>
      </c>
      <c r="I31" s="180" t="str">
        <f>IF('Statement of Marks'!I33="","",'Statement of Marks'!I33)</f>
        <v/>
      </c>
      <c r="J31" s="404" t="str">
        <f>IF('Statement of Marks'!EI33="","",'Statement of Marks'!EI33)</f>
        <v/>
      </c>
      <c r="K31" s="404" t="str">
        <f>IF('Statement of Marks'!EJ33="","",'Statement of Marks'!EJ33)</f>
        <v/>
      </c>
      <c r="L31" s="181" t="str">
        <f>IF('Statement of Marks'!EM33="","",'Statement of Marks'!EM33)</f>
        <v/>
      </c>
      <c r="M31" s="182" t="str">
        <f>IF('Statement of Marks'!EL33="","",'Statement of Marks'!EL33)</f>
        <v/>
      </c>
      <c r="N31" s="183" t="str">
        <f>IF('Statement of Marks'!EN33="","",'Statement of Marks'!EN33)</f>
        <v/>
      </c>
      <c r="O31" s="184" t="str">
        <f>IF('Statement of Marks'!EG33="","",'Statement of Marks'!EG33)</f>
        <v xml:space="preserve">      </v>
      </c>
      <c r="P31" s="415" t="str">
        <f>IF('Statement of Marks'!EO33="","",'Statement of Marks'!EO33)</f>
        <v/>
      </c>
      <c r="BI31" s="185" t="str">
        <f>'Statement of Marks'!E33</f>
        <v/>
      </c>
      <c r="BJ31" s="186" t="str">
        <f t="shared" si="0"/>
        <v/>
      </c>
      <c r="BK31" s="186" t="str">
        <f t="shared" si="1"/>
        <v/>
      </c>
      <c r="BL31" s="186" t="str">
        <f t="shared" si="2"/>
        <v/>
      </c>
      <c r="BM31" s="186" t="str">
        <f t="shared" si="3"/>
        <v/>
      </c>
      <c r="BN31" s="186" t="str">
        <f t="shared" si="4"/>
        <v/>
      </c>
      <c r="BO31" s="186" t="str">
        <f t="shared" si="5"/>
        <v/>
      </c>
      <c r="BP31" s="186" t="str">
        <f t="shared" si="6"/>
        <v/>
      </c>
      <c r="BQ31" s="186" t="str">
        <f t="shared" si="7"/>
        <v/>
      </c>
      <c r="BR31" s="186" t="str">
        <f t="shared" si="8"/>
        <v/>
      </c>
      <c r="BS31" s="186" t="str">
        <f t="shared" si="9"/>
        <v/>
      </c>
      <c r="BT31" s="186" t="str">
        <f t="shared" si="10"/>
        <v/>
      </c>
      <c r="BU31" s="186" t="str">
        <f t="shared" si="11"/>
        <v/>
      </c>
      <c r="BV31" s="187"/>
    </row>
    <row r="32" spans="1:74">
      <c r="A32" s="414">
        <f>'Statement of Marks'!A34</f>
        <v>29</v>
      </c>
      <c r="B32" s="176">
        <f>IF('Statement of Marks'!B34="","",'Statement of Marks'!B34)</f>
        <v>929</v>
      </c>
      <c r="C32" s="177" t="str">
        <f>IF('Statement of Marks'!C34="","",'Statement of Marks'!C34)</f>
        <v/>
      </c>
      <c r="D32" s="178" t="str">
        <f>IF('Statement of Marks'!D34="","",'Statement of Marks'!D34)</f>
        <v/>
      </c>
      <c r="E32" s="179" t="str">
        <f>IF('Statement of Marks'!E34="","",'Statement of Marks'!E34)</f>
        <v/>
      </c>
      <c r="F32" s="179" t="str">
        <f>IF('Statement of Marks'!F34="","",'Statement of Marks'!F34)</f>
        <v/>
      </c>
      <c r="G32" s="179" t="str">
        <f>IF('Statement of Marks'!G34="","",'Statement of Marks'!G34)</f>
        <v/>
      </c>
      <c r="H32" s="180" t="str">
        <f>IF('Statement of Marks'!H34="","",'Statement of Marks'!H34)</f>
        <v/>
      </c>
      <c r="I32" s="180" t="str">
        <f>IF('Statement of Marks'!I34="","",'Statement of Marks'!I34)</f>
        <v/>
      </c>
      <c r="J32" s="404" t="str">
        <f>IF('Statement of Marks'!EI34="","",'Statement of Marks'!EI34)</f>
        <v/>
      </c>
      <c r="K32" s="404" t="str">
        <f>IF('Statement of Marks'!EJ34="","",'Statement of Marks'!EJ34)</f>
        <v/>
      </c>
      <c r="L32" s="181" t="str">
        <f>IF('Statement of Marks'!EM34="","",'Statement of Marks'!EM34)</f>
        <v/>
      </c>
      <c r="M32" s="182" t="str">
        <f>IF('Statement of Marks'!EL34="","",'Statement of Marks'!EL34)</f>
        <v/>
      </c>
      <c r="N32" s="183" t="str">
        <f>IF('Statement of Marks'!EN34="","",'Statement of Marks'!EN34)</f>
        <v/>
      </c>
      <c r="O32" s="184" t="str">
        <f>IF('Statement of Marks'!EG34="","",'Statement of Marks'!EG34)</f>
        <v xml:space="preserve">      </v>
      </c>
      <c r="P32" s="415" t="str">
        <f>IF('Statement of Marks'!EO34="","",'Statement of Marks'!EO34)</f>
        <v/>
      </c>
      <c r="BI32" s="185" t="str">
        <f>'Statement of Marks'!E34</f>
        <v/>
      </c>
      <c r="BJ32" s="186" t="str">
        <f t="shared" si="0"/>
        <v/>
      </c>
      <c r="BK32" s="186" t="str">
        <f t="shared" si="1"/>
        <v/>
      </c>
      <c r="BL32" s="186" t="str">
        <f t="shared" si="2"/>
        <v/>
      </c>
      <c r="BM32" s="186" t="str">
        <f t="shared" si="3"/>
        <v/>
      </c>
      <c r="BN32" s="186" t="str">
        <f t="shared" si="4"/>
        <v/>
      </c>
      <c r="BO32" s="186" t="str">
        <f t="shared" si="5"/>
        <v/>
      </c>
      <c r="BP32" s="186" t="str">
        <f t="shared" si="6"/>
        <v/>
      </c>
      <c r="BQ32" s="186" t="str">
        <f t="shared" si="7"/>
        <v/>
      </c>
      <c r="BR32" s="186" t="str">
        <f t="shared" si="8"/>
        <v/>
      </c>
      <c r="BS32" s="186" t="str">
        <f t="shared" si="9"/>
        <v/>
      </c>
      <c r="BT32" s="186" t="str">
        <f t="shared" si="10"/>
        <v/>
      </c>
      <c r="BU32" s="186" t="str">
        <f t="shared" si="11"/>
        <v/>
      </c>
      <c r="BV32" s="187"/>
    </row>
    <row r="33" spans="1:74">
      <c r="A33" s="414">
        <f>'Statement of Marks'!A35</f>
        <v>30</v>
      </c>
      <c r="B33" s="176">
        <f>IF('Statement of Marks'!B35="","",'Statement of Marks'!B35)</f>
        <v>930</v>
      </c>
      <c r="C33" s="177" t="str">
        <f>IF('Statement of Marks'!C35="","",'Statement of Marks'!C35)</f>
        <v/>
      </c>
      <c r="D33" s="178" t="str">
        <f>IF('Statement of Marks'!D35="","",'Statement of Marks'!D35)</f>
        <v/>
      </c>
      <c r="E33" s="179" t="str">
        <f>IF('Statement of Marks'!E35="","",'Statement of Marks'!E35)</f>
        <v/>
      </c>
      <c r="F33" s="179" t="str">
        <f>IF('Statement of Marks'!F35="","",'Statement of Marks'!F35)</f>
        <v/>
      </c>
      <c r="G33" s="179" t="str">
        <f>IF('Statement of Marks'!G35="","",'Statement of Marks'!G35)</f>
        <v/>
      </c>
      <c r="H33" s="180" t="str">
        <f>IF('Statement of Marks'!H35="","",'Statement of Marks'!H35)</f>
        <v/>
      </c>
      <c r="I33" s="180" t="str">
        <f>IF('Statement of Marks'!I35="","",'Statement of Marks'!I35)</f>
        <v/>
      </c>
      <c r="J33" s="404" t="str">
        <f>IF('Statement of Marks'!EI35="","",'Statement of Marks'!EI35)</f>
        <v/>
      </c>
      <c r="K33" s="404" t="str">
        <f>IF('Statement of Marks'!EJ35="","",'Statement of Marks'!EJ35)</f>
        <v/>
      </c>
      <c r="L33" s="181" t="str">
        <f>IF('Statement of Marks'!EM35="","",'Statement of Marks'!EM35)</f>
        <v/>
      </c>
      <c r="M33" s="182" t="str">
        <f>IF('Statement of Marks'!EL35="","",'Statement of Marks'!EL35)</f>
        <v/>
      </c>
      <c r="N33" s="183" t="str">
        <f>IF('Statement of Marks'!EN35="","",'Statement of Marks'!EN35)</f>
        <v/>
      </c>
      <c r="O33" s="184" t="str">
        <f>IF('Statement of Marks'!EG35="","",'Statement of Marks'!EG35)</f>
        <v xml:space="preserve">      </v>
      </c>
      <c r="P33" s="415" t="str">
        <f>IF('Statement of Marks'!EO35="","",'Statement of Marks'!EO35)</f>
        <v/>
      </c>
      <c r="BI33" s="185" t="str">
        <f>'Statement of Marks'!E35</f>
        <v/>
      </c>
      <c r="BJ33" s="186" t="str">
        <f t="shared" si="0"/>
        <v/>
      </c>
      <c r="BK33" s="186" t="str">
        <f t="shared" si="1"/>
        <v/>
      </c>
      <c r="BL33" s="186" t="str">
        <f t="shared" si="2"/>
        <v/>
      </c>
      <c r="BM33" s="186" t="str">
        <f t="shared" si="3"/>
        <v/>
      </c>
      <c r="BN33" s="186" t="str">
        <f t="shared" si="4"/>
        <v/>
      </c>
      <c r="BO33" s="186" t="str">
        <f t="shared" si="5"/>
        <v/>
      </c>
      <c r="BP33" s="186" t="str">
        <f t="shared" si="6"/>
        <v/>
      </c>
      <c r="BQ33" s="186" t="str">
        <f t="shared" si="7"/>
        <v/>
      </c>
      <c r="BR33" s="186" t="str">
        <f t="shared" si="8"/>
        <v/>
      </c>
      <c r="BS33" s="186" t="str">
        <f t="shared" si="9"/>
        <v/>
      </c>
      <c r="BT33" s="186" t="str">
        <f t="shared" si="10"/>
        <v/>
      </c>
      <c r="BU33" s="186" t="str">
        <f t="shared" si="11"/>
        <v/>
      </c>
      <c r="BV33" s="187"/>
    </row>
    <row r="34" spans="1:74">
      <c r="A34" s="414">
        <f>'Statement of Marks'!A36</f>
        <v>31</v>
      </c>
      <c r="B34" s="176">
        <f>IF('Statement of Marks'!B36="","",'Statement of Marks'!B36)</f>
        <v>931</v>
      </c>
      <c r="C34" s="177" t="str">
        <f>IF('Statement of Marks'!C36="","",'Statement of Marks'!C36)</f>
        <v/>
      </c>
      <c r="D34" s="178" t="str">
        <f>IF('Statement of Marks'!D36="","",'Statement of Marks'!D36)</f>
        <v/>
      </c>
      <c r="E34" s="179" t="str">
        <f>IF('Statement of Marks'!E36="","",'Statement of Marks'!E36)</f>
        <v/>
      </c>
      <c r="F34" s="179" t="str">
        <f>IF('Statement of Marks'!F36="","",'Statement of Marks'!F36)</f>
        <v/>
      </c>
      <c r="G34" s="179" t="str">
        <f>IF('Statement of Marks'!G36="","",'Statement of Marks'!G36)</f>
        <v/>
      </c>
      <c r="H34" s="180" t="str">
        <f>IF('Statement of Marks'!H36="","",'Statement of Marks'!H36)</f>
        <v/>
      </c>
      <c r="I34" s="180" t="str">
        <f>IF('Statement of Marks'!I36="","",'Statement of Marks'!I36)</f>
        <v/>
      </c>
      <c r="J34" s="404" t="str">
        <f>IF('Statement of Marks'!EI36="","",'Statement of Marks'!EI36)</f>
        <v/>
      </c>
      <c r="K34" s="404" t="str">
        <f>IF('Statement of Marks'!EJ36="","",'Statement of Marks'!EJ36)</f>
        <v/>
      </c>
      <c r="L34" s="181" t="str">
        <f>IF('Statement of Marks'!EM36="","",'Statement of Marks'!EM36)</f>
        <v/>
      </c>
      <c r="M34" s="182" t="str">
        <f>IF('Statement of Marks'!EL36="","",'Statement of Marks'!EL36)</f>
        <v/>
      </c>
      <c r="N34" s="183" t="str">
        <f>IF('Statement of Marks'!EN36="","",'Statement of Marks'!EN36)</f>
        <v/>
      </c>
      <c r="O34" s="184" t="str">
        <f>IF('Statement of Marks'!EG36="","",'Statement of Marks'!EG36)</f>
        <v xml:space="preserve">      </v>
      </c>
      <c r="P34" s="415" t="str">
        <f>IF('Statement of Marks'!EO36="","",'Statement of Marks'!EO36)</f>
        <v/>
      </c>
      <c r="BI34" s="185" t="str">
        <f>'Statement of Marks'!E36</f>
        <v/>
      </c>
      <c r="BJ34" s="186" t="str">
        <f t="shared" si="0"/>
        <v/>
      </c>
      <c r="BK34" s="186" t="str">
        <f t="shared" si="1"/>
        <v/>
      </c>
      <c r="BL34" s="186" t="str">
        <f t="shared" si="2"/>
        <v/>
      </c>
      <c r="BM34" s="186" t="str">
        <f t="shared" si="3"/>
        <v/>
      </c>
      <c r="BN34" s="186" t="str">
        <f t="shared" si="4"/>
        <v/>
      </c>
      <c r="BO34" s="186" t="str">
        <f t="shared" si="5"/>
        <v/>
      </c>
      <c r="BP34" s="186" t="str">
        <f t="shared" si="6"/>
        <v/>
      </c>
      <c r="BQ34" s="186" t="str">
        <f t="shared" si="7"/>
        <v/>
      </c>
      <c r="BR34" s="186" t="str">
        <f t="shared" si="8"/>
        <v/>
      </c>
      <c r="BS34" s="186" t="str">
        <f t="shared" si="9"/>
        <v/>
      </c>
      <c r="BT34" s="186" t="str">
        <f t="shared" si="10"/>
        <v/>
      </c>
      <c r="BU34" s="186" t="str">
        <f t="shared" si="11"/>
        <v/>
      </c>
      <c r="BV34" s="187"/>
    </row>
    <row r="35" spans="1:74">
      <c r="A35" s="414">
        <f>'Statement of Marks'!A37</f>
        <v>32</v>
      </c>
      <c r="B35" s="176">
        <f>IF('Statement of Marks'!B37="","",'Statement of Marks'!B37)</f>
        <v>932</v>
      </c>
      <c r="C35" s="177" t="str">
        <f>IF('Statement of Marks'!C37="","",'Statement of Marks'!C37)</f>
        <v/>
      </c>
      <c r="D35" s="178" t="str">
        <f>IF('Statement of Marks'!D37="","",'Statement of Marks'!D37)</f>
        <v/>
      </c>
      <c r="E35" s="179" t="str">
        <f>IF('Statement of Marks'!E37="","",'Statement of Marks'!E37)</f>
        <v/>
      </c>
      <c r="F35" s="179" t="str">
        <f>IF('Statement of Marks'!F37="","",'Statement of Marks'!F37)</f>
        <v/>
      </c>
      <c r="G35" s="179" t="str">
        <f>IF('Statement of Marks'!G37="","",'Statement of Marks'!G37)</f>
        <v/>
      </c>
      <c r="H35" s="180" t="str">
        <f>IF('Statement of Marks'!H37="","",'Statement of Marks'!H37)</f>
        <v/>
      </c>
      <c r="I35" s="180" t="str">
        <f>IF('Statement of Marks'!I37="","",'Statement of Marks'!I37)</f>
        <v/>
      </c>
      <c r="J35" s="404" t="str">
        <f>IF('Statement of Marks'!EI37="","",'Statement of Marks'!EI37)</f>
        <v/>
      </c>
      <c r="K35" s="404" t="str">
        <f>IF('Statement of Marks'!EJ37="","",'Statement of Marks'!EJ37)</f>
        <v/>
      </c>
      <c r="L35" s="181" t="str">
        <f>IF('Statement of Marks'!EM37="","",'Statement of Marks'!EM37)</f>
        <v/>
      </c>
      <c r="M35" s="182" t="str">
        <f>IF('Statement of Marks'!EL37="","",'Statement of Marks'!EL37)</f>
        <v/>
      </c>
      <c r="N35" s="183" t="str">
        <f>IF('Statement of Marks'!EN37="","",'Statement of Marks'!EN37)</f>
        <v/>
      </c>
      <c r="O35" s="184" t="str">
        <f>IF('Statement of Marks'!EG37="","",'Statement of Marks'!EG37)</f>
        <v xml:space="preserve">      </v>
      </c>
      <c r="P35" s="415" t="str">
        <f>IF('Statement of Marks'!EO37="","",'Statement of Marks'!EO37)</f>
        <v/>
      </c>
      <c r="BI35" s="185" t="str">
        <f>'Statement of Marks'!E37</f>
        <v/>
      </c>
      <c r="BJ35" s="186" t="str">
        <f t="shared" si="0"/>
        <v/>
      </c>
      <c r="BK35" s="186" t="str">
        <f t="shared" si="1"/>
        <v/>
      </c>
      <c r="BL35" s="186" t="str">
        <f t="shared" si="2"/>
        <v/>
      </c>
      <c r="BM35" s="186" t="str">
        <f t="shared" si="3"/>
        <v/>
      </c>
      <c r="BN35" s="186" t="str">
        <f t="shared" si="4"/>
        <v/>
      </c>
      <c r="BO35" s="186" t="str">
        <f t="shared" si="5"/>
        <v/>
      </c>
      <c r="BP35" s="186" t="str">
        <f t="shared" si="6"/>
        <v/>
      </c>
      <c r="BQ35" s="186" t="str">
        <f t="shared" si="7"/>
        <v/>
      </c>
      <c r="BR35" s="186" t="str">
        <f t="shared" si="8"/>
        <v/>
      </c>
      <c r="BS35" s="186" t="str">
        <f t="shared" si="9"/>
        <v/>
      </c>
      <c r="BT35" s="186" t="str">
        <f t="shared" si="10"/>
        <v/>
      </c>
      <c r="BU35" s="186" t="str">
        <f t="shared" si="11"/>
        <v/>
      </c>
      <c r="BV35" s="187"/>
    </row>
    <row r="36" spans="1:74">
      <c r="A36" s="414">
        <f>'Statement of Marks'!A38</f>
        <v>33</v>
      </c>
      <c r="B36" s="176">
        <f>IF('Statement of Marks'!B38="","",'Statement of Marks'!B38)</f>
        <v>933</v>
      </c>
      <c r="C36" s="177" t="str">
        <f>IF('Statement of Marks'!C38="","",'Statement of Marks'!C38)</f>
        <v/>
      </c>
      <c r="D36" s="178" t="str">
        <f>IF('Statement of Marks'!D38="","",'Statement of Marks'!D38)</f>
        <v/>
      </c>
      <c r="E36" s="179" t="str">
        <f>IF('Statement of Marks'!E38="","",'Statement of Marks'!E38)</f>
        <v/>
      </c>
      <c r="F36" s="179" t="str">
        <f>IF('Statement of Marks'!F38="","",'Statement of Marks'!F38)</f>
        <v/>
      </c>
      <c r="G36" s="179" t="str">
        <f>IF('Statement of Marks'!G38="","",'Statement of Marks'!G38)</f>
        <v/>
      </c>
      <c r="H36" s="180" t="str">
        <f>IF('Statement of Marks'!H38="","",'Statement of Marks'!H38)</f>
        <v/>
      </c>
      <c r="I36" s="180" t="str">
        <f>IF('Statement of Marks'!I38="","",'Statement of Marks'!I38)</f>
        <v/>
      </c>
      <c r="J36" s="404" t="str">
        <f>IF('Statement of Marks'!EI38="","",'Statement of Marks'!EI38)</f>
        <v/>
      </c>
      <c r="K36" s="404" t="str">
        <f>IF('Statement of Marks'!EJ38="","",'Statement of Marks'!EJ38)</f>
        <v/>
      </c>
      <c r="L36" s="181" t="str">
        <f>IF('Statement of Marks'!EM38="","",'Statement of Marks'!EM38)</f>
        <v/>
      </c>
      <c r="M36" s="182" t="str">
        <f>IF('Statement of Marks'!EL38="","",'Statement of Marks'!EL38)</f>
        <v/>
      </c>
      <c r="N36" s="183" t="str">
        <f>IF('Statement of Marks'!EN38="","",'Statement of Marks'!EN38)</f>
        <v/>
      </c>
      <c r="O36" s="184" t="str">
        <f>IF('Statement of Marks'!EG38="","",'Statement of Marks'!EG38)</f>
        <v xml:space="preserve">      </v>
      </c>
      <c r="P36" s="415" t="str">
        <f>IF('Statement of Marks'!EO38="","",'Statement of Marks'!EO38)</f>
        <v/>
      </c>
      <c r="BI36" s="185" t="str">
        <f>'Statement of Marks'!E38</f>
        <v/>
      </c>
      <c r="BJ36" s="186" t="str">
        <f t="shared" si="0"/>
        <v/>
      </c>
      <c r="BK36" s="186" t="str">
        <f t="shared" si="1"/>
        <v/>
      </c>
      <c r="BL36" s="186" t="str">
        <f t="shared" si="2"/>
        <v/>
      </c>
      <c r="BM36" s="186" t="str">
        <f t="shared" si="3"/>
        <v/>
      </c>
      <c r="BN36" s="186" t="str">
        <f t="shared" si="4"/>
        <v/>
      </c>
      <c r="BO36" s="186" t="str">
        <f t="shared" si="5"/>
        <v/>
      </c>
      <c r="BP36" s="186" t="str">
        <f t="shared" si="6"/>
        <v/>
      </c>
      <c r="BQ36" s="186" t="str">
        <f t="shared" si="7"/>
        <v/>
      </c>
      <c r="BR36" s="186" t="str">
        <f t="shared" si="8"/>
        <v/>
      </c>
      <c r="BS36" s="186" t="str">
        <f t="shared" si="9"/>
        <v/>
      </c>
      <c r="BT36" s="186" t="str">
        <f t="shared" si="10"/>
        <v/>
      </c>
      <c r="BU36" s="186" t="str">
        <f t="shared" si="11"/>
        <v/>
      </c>
      <c r="BV36" s="187"/>
    </row>
    <row r="37" spans="1:74">
      <c r="A37" s="414">
        <f>'Statement of Marks'!A39</f>
        <v>34</v>
      </c>
      <c r="B37" s="176">
        <f>IF('Statement of Marks'!B39="","",'Statement of Marks'!B39)</f>
        <v>934</v>
      </c>
      <c r="C37" s="177" t="str">
        <f>IF('Statement of Marks'!C39="","",'Statement of Marks'!C39)</f>
        <v/>
      </c>
      <c r="D37" s="178" t="str">
        <f>IF('Statement of Marks'!D39="","",'Statement of Marks'!D39)</f>
        <v/>
      </c>
      <c r="E37" s="179" t="str">
        <f>IF('Statement of Marks'!E39="","",'Statement of Marks'!E39)</f>
        <v/>
      </c>
      <c r="F37" s="179" t="str">
        <f>IF('Statement of Marks'!F39="","",'Statement of Marks'!F39)</f>
        <v/>
      </c>
      <c r="G37" s="179" t="str">
        <f>IF('Statement of Marks'!G39="","",'Statement of Marks'!G39)</f>
        <v/>
      </c>
      <c r="H37" s="180" t="str">
        <f>IF('Statement of Marks'!H39="","",'Statement of Marks'!H39)</f>
        <v/>
      </c>
      <c r="I37" s="180" t="str">
        <f>IF('Statement of Marks'!I39="","",'Statement of Marks'!I39)</f>
        <v/>
      </c>
      <c r="J37" s="404" t="str">
        <f>IF('Statement of Marks'!EI39="","",'Statement of Marks'!EI39)</f>
        <v/>
      </c>
      <c r="K37" s="404" t="str">
        <f>IF('Statement of Marks'!EJ39="","",'Statement of Marks'!EJ39)</f>
        <v/>
      </c>
      <c r="L37" s="181" t="str">
        <f>IF('Statement of Marks'!EM39="","",'Statement of Marks'!EM39)</f>
        <v/>
      </c>
      <c r="M37" s="182" t="str">
        <f>IF('Statement of Marks'!EL39="","",'Statement of Marks'!EL39)</f>
        <v/>
      </c>
      <c r="N37" s="183" t="str">
        <f>IF('Statement of Marks'!EN39="","",'Statement of Marks'!EN39)</f>
        <v/>
      </c>
      <c r="O37" s="184" t="str">
        <f>IF('Statement of Marks'!EG39="","",'Statement of Marks'!EG39)</f>
        <v xml:space="preserve">      </v>
      </c>
      <c r="P37" s="415" t="str">
        <f>IF('Statement of Marks'!EO39="","",'Statement of Marks'!EO39)</f>
        <v/>
      </c>
      <c r="BI37" s="185" t="str">
        <f>'Statement of Marks'!E39</f>
        <v/>
      </c>
      <c r="BJ37" s="186" t="str">
        <f t="shared" si="0"/>
        <v/>
      </c>
      <c r="BK37" s="186" t="str">
        <f t="shared" si="1"/>
        <v/>
      </c>
      <c r="BL37" s="186" t="str">
        <f t="shared" si="2"/>
        <v/>
      </c>
      <c r="BM37" s="186" t="str">
        <f t="shared" si="3"/>
        <v/>
      </c>
      <c r="BN37" s="186" t="str">
        <f t="shared" si="4"/>
        <v/>
      </c>
      <c r="BO37" s="186" t="str">
        <f t="shared" si="5"/>
        <v/>
      </c>
      <c r="BP37" s="186" t="str">
        <f t="shared" si="6"/>
        <v/>
      </c>
      <c r="BQ37" s="186" t="str">
        <f t="shared" si="7"/>
        <v/>
      </c>
      <c r="BR37" s="186" t="str">
        <f t="shared" si="8"/>
        <v/>
      </c>
      <c r="BS37" s="186" t="str">
        <f t="shared" si="9"/>
        <v/>
      </c>
      <c r="BT37" s="186" t="str">
        <f t="shared" si="10"/>
        <v/>
      </c>
      <c r="BU37" s="186" t="str">
        <f t="shared" si="11"/>
        <v/>
      </c>
      <c r="BV37" s="187"/>
    </row>
    <row r="38" spans="1:74">
      <c r="A38" s="414">
        <f>'Statement of Marks'!A40</f>
        <v>35</v>
      </c>
      <c r="B38" s="176">
        <f>IF('Statement of Marks'!B40="","",'Statement of Marks'!B40)</f>
        <v>935</v>
      </c>
      <c r="C38" s="177" t="str">
        <f>IF('Statement of Marks'!C40="","",'Statement of Marks'!C40)</f>
        <v/>
      </c>
      <c r="D38" s="178" t="str">
        <f>IF('Statement of Marks'!D40="","",'Statement of Marks'!D40)</f>
        <v/>
      </c>
      <c r="E38" s="179" t="str">
        <f>IF('Statement of Marks'!E40="","",'Statement of Marks'!E40)</f>
        <v/>
      </c>
      <c r="F38" s="179" t="str">
        <f>IF('Statement of Marks'!F40="","",'Statement of Marks'!F40)</f>
        <v/>
      </c>
      <c r="G38" s="179" t="str">
        <f>IF('Statement of Marks'!G40="","",'Statement of Marks'!G40)</f>
        <v/>
      </c>
      <c r="H38" s="180" t="str">
        <f>IF('Statement of Marks'!H40="","",'Statement of Marks'!H40)</f>
        <v/>
      </c>
      <c r="I38" s="180" t="str">
        <f>IF('Statement of Marks'!I40="","",'Statement of Marks'!I40)</f>
        <v/>
      </c>
      <c r="J38" s="404" t="str">
        <f>IF('Statement of Marks'!EI40="","",'Statement of Marks'!EI40)</f>
        <v/>
      </c>
      <c r="K38" s="404" t="str">
        <f>IF('Statement of Marks'!EJ40="","",'Statement of Marks'!EJ40)</f>
        <v/>
      </c>
      <c r="L38" s="181" t="str">
        <f>IF('Statement of Marks'!EM40="","",'Statement of Marks'!EM40)</f>
        <v/>
      </c>
      <c r="M38" s="182" t="str">
        <f>IF('Statement of Marks'!EL40="","",'Statement of Marks'!EL40)</f>
        <v/>
      </c>
      <c r="N38" s="183" t="str">
        <f>IF('Statement of Marks'!EN40="","",'Statement of Marks'!EN40)</f>
        <v/>
      </c>
      <c r="O38" s="184" t="str">
        <f>IF('Statement of Marks'!EG40="","",'Statement of Marks'!EG40)</f>
        <v xml:space="preserve">      </v>
      </c>
      <c r="P38" s="415" t="str">
        <f>IF('Statement of Marks'!EO40="","",'Statement of Marks'!EO40)</f>
        <v/>
      </c>
      <c r="BI38" s="185" t="str">
        <f>'Statement of Marks'!E40</f>
        <v/>
      </c>
      <c r="BJ38" s="186" t="str">
        <f t="shared" si="0"/>
        <v/>
      </c>
      <c r="BK38" s="186" t="str">
        <f t="shared" si="1"/>
        <v/>
      </c>
      <c r="BL38" s="186" t="str">
        <f t="shared" si="2"/>
        <v/>
      </c>
      <c r="BM38" s="186" t="str">
        <f t="shared" si="3"/>
        <v/>
      </c>
      <c r="BN38" s="186" t="str">
        <f t="shared" si="4"/>
        <v/>
      </c>
      <c r="BO38" s="186" t="str">
        <f t="shared" si="5"/>
        <v/>
      </c>
      <c r="BP38" s="186" t="str">
        <f t="shared" si="6"/>
        <v/>
      </c>
      <c r="BQ38" s="186" t="str">
        <f t="shared" si="7"/>
        <v/>
      </c>
      <c r="BR38" s="186" t="str">
        <f t="shared" si="8"/>
        <v/>
      </c>
      <c r="BS38" s="186" t="str">
        <f t="shared" si="9"/>
        <v/>
      </c>
      <c r="BT38" s="186" t="str">
        <f t="shared" si="10"/>
        <v/>
      </c>
      <c r="BU38" s="186" t="str">
        <f t="shared" si="11"/>
        <v/>
      </c>
      <c r="BV38" s="187"/>
    </row>
    <row r="39" spans="1:74">
      <c r="A39" s="414">
        <f>'Statement of Marks'!A41</f>
        <v>36</v>
      </c>
      <c r="B39" s="176">
        <f>IF('Statement of Marks'!B41="","",'Statement of Marks'!B41)</f>
        <v>936</v>
      </c>
      <c r="C39" s="177" t="str">
        <f>IF('Statement of Marks'!C41="","",'Statement of Marks'!C41)</f>
        <v/>
      </c>
      <c r="D39" s="178" t="str">
        <f>IF('Statement of Marks'!D41="","",'Statement of Marks'!D41)</f>
        <v/>
      </c>
      <c r="E39" s="179" t="str">
        <f>IF('Statement of Marks'!E41="","",'Statement of Marks'!E41)</f>
        <v/>
      </c>
      <c r="F39" s="179" t="str">
        <f>IF('Statement of Marks'!F41="","",'Statement of Marks'!F41)</f>
        <v/>
      </c>
      <c r="G39" s="179" t="str">
        <f>IF('Statement of Marks'!G41="","",'Statement of Marks'!G41)</f>
        <v/>
      </c>
      <c r="H39" s="180" t="str">
        <f>IF('Statement of Marks'!H41="","",'Statement of Marks'!H41)</f>
        <v/>
      </c>
      <c r="I39" s="180" t="str">
        <f>IF('Statement of Marks'!I41="","",'Statement of Marks'!I41)</f>
        <v/>
      </c>
      <c r="J39" s="404" t="str">
        <f>IF('Statement of Marks'!EI41="","",'Statement of Marks'!EI41)</f>
        <v/>
      </c>
      <c r="K39" s="404" t="str">
        <f>IF('Statement of Marks'!EJ41="","",'Statement of Marks'!EJ41)</f>
        <v/>
      </c>
      <c r="L39" s="181" t="str">
        <f>IF('Statement of Marks'!EM41="","",'Statement of Marks'!EM41)</f>
        <v/>
      </c>
      <c r="M39" s="182" t="str">
        <f>IF('Statement of Marks'!EL41="","",'Statement of Marks'!EL41)</f>
        <v/>
      </c>
      <c r="N39" s="183" t="str">
        <f>IF('Statement of Marks'!EN41="","",'Statement of Marks'!EN41)</f>
        <v/>
      </c>
      <c r="O39" s="184" t="str">
        <f>IF('Statement of Marks'!EG41="","",'Statement of Marks'!EG41)</f>
        <v xml:space="preserve">      </v>
      </c>
      <c r="P39" s="415" t="str">
        <f>IF('Statement of Marks'!EO41="","",'Statement of Marks'!EO41)</f>
        <v/>
      </c>
      <c r="BI39" s="185" t="str">
        <f>'Statement of Marks'!E41</f>
        <v/>
      </c>
      <c r="BJ39" s="186" t="str">
        <f t="shared" si="0"/>
        <v/>
      </c>
      <c r="BK39" s="186" t="str">
        <f t="shared" si="1"/>
        <v/>
      </c>
      <c r="BL39" s="186" t="str">
        <f t="shared" si="2"/>
        <v/>
      </c>
      <c r="BM39" s="186" t="str">
        <f t="shared" si="3"/>
        <v/>
      </c>
      <c r="BN39" s="186" t="str">
        <f t="shared" si="4"/>
        <v/>
      </c>
      <c r="BO39" s="186" t="str">
        <f t="shared" si="5"/>
        <v/>
      </c>
      <c r="BP39" s="186" t="str">
        <f t="shared" si="6"/>
        <v/>
      </c>
      <c r="BQ39" s="186" t="str">
        <f t="shared" si="7"/>
        <v/>
      </c>
      <c r="BR39" s="186" t="str">
        <f t="shared" si="8"/>
        <v/>
      </c>
      <c r="BS39" s="186" t="str">
        <f t="shared" si="9"/>
        <v/>
      </c>
      <c r="BT39" s="186" t="str">
        <f t="shared" si="10"/>
        <v/>
      </c>
      <c r="BU39" s="186" t="str">
        <f t="shared" si="11"/>
        <v/>
      </c>
      <c r="BV39" s="187"/>
    </row>
    <row r="40" spans="1:74">
      <c r="A40" s="414">
        <f>'Statement of Marks'!A42</f>
        <v>37</v>
      </c>
      <c r="B40" s="176">
        <f>IF('Statement of Marks'!B42="","",'Statement of Marks'!B42)</f>
        <v>937</v>
      </c>
      <c r="C40" s="177" t="str">
        <f>IF('Statement of Marks'!C42="","",'Statement of Marks'!C42)</f>
        <v/>
      </c>
      <c r="D40" s="178" t="str">
        <f>IF('Statement of Marks'!D42="","",'Statement of Marks'!D42)</f>
        <v/>
      </c>
      <c r="E40" s="179" t="str">
        <f>IF('Statement of Marks'!E42="","",'Statement of Marks'!E42)</f>
        <v/>
      </c>
      <c r="F40" s="179" t="str">
        <f>IF('Statement of Marks'!F42="","",'Statement of Marks'!F42)</f>
        <v/>
      </c>
      <c r="G40" s="179" t="str">
        <f>IF('Statement of Marks'!G42="","",'Statement of Marks'!G42)</f>
        <v/>
      </c>
      <c r="H40" s="180" t="str">
        <f>IF('Statement of Marks'!H42="","",'Statement of Marks'!H42)</f>
        <v/>
      </c>
      <c r="I40" s="180" t="str">
        <f>IF('Statement of Marks'!I42="","",'Statement of Marks'!I42)</f>
        <v/>
      </c>
      <c r="J40" s="404" t="str">
        <f>IF('Statement of Marks'!EI42="","",'Statement of Marks'!EI42)</f>
        <v/>
      </c>
      <c r="K40" s="404" t="str">
        <f>IF('Statement of Marks'!EJ42="","",'Statement of Marks'!EJ42)</f>
        <v/>
      </c>
      <c r="L40" s="181" t="str">
        <f>IF('Statement of Marks'!EM42="","",'Statement of Marks'!EM42)</f>
        <v/>
      </c>
      <c r="M40" s="182" t="str">
        <f>IF('Statement of Marks'!EL42="","",'Statement of Marks'!EL42)</f>
        <v/>
      </c>
      <c r="N40" s="183" t="str">
        <f>IF('Statement of Marks'!EN42="","",'Statement of Marks'!EN42)</f>
        <v/>
      </c>
      <c r="O40" s="184" t="str">
        <f>IF('Statement of Marks'!EG42="","",'Statement of Marks'!EG42)</f>
        <v xml:space="preserve">      </v>
      </c>
      <c r="P40" s="415" t="str">
        <f>IF('Statement of Marks'!EO42="","",'Statement of Marks'!EO42)</f>
        <v/>
      </c>
      <c r="BI40" s="185" t="str">
        <f>'Statement of Marks'!E42</f>
        <v/>
      </c>
      <c r="BJ40" s="186" t="str">
        <f t="shared" si="0"/>
        <v/>
      </c>
      <c r="BK40" s="186" t="str">
        <f t="shared" si="1"/>
        <v/>
      </c>
      <c r="BL40" s="186" t="str">
        <f t="shared" si="2"/>
        <v/>
      </c>
      <c r="BM40" s="186" t="str">
        <f t="shared" si="3"/>
        <v/>
      </c>
      <c r="BN40" s="186" t="str">
        <f t="shared" si="4"/>
        <v/>
      </c>
      <c r="BO40" s="186" t="str">
        <f t="shared" si="5"/>
        <v/>
      </c>
      <c r="BP40" s="186" t="str">
        <f t="shared" si="6"/>
        <v/>
      </c>
      <c r="BQ40" s="186" t="str">
        <f t="shared" si="7"/>
        <v/>
      </c>
      <c r="BR40" s="186" t="str">
        <f t="shared" si="8"/>
        <v/>
      </c>
      <c r="BS40" s="186" t="str">
        <f t="shared" si="9"/>
        <v/>
      </c>
      <c r="BT40" s="186" t="str">
        <f t="shared" si="10"/>
        <v/>
      </c>
      <c r="BU40" s="186" t="str">
        <f t="shared" si="11"/>
        <v/>
      </c>
      <c r="BV40" s="187"/>
    </row>
    <row r="41" spans="1:74">
      <c r="A41" s="414">
        <f>'Statement of Marks'!A43</f>
        <v>38</v>
      </c>
      <c r="B41" s="176">
        <f>IF('Statement of Marks'!B43="","",'Statement of Marks'!B43)</f>
        <v>938</v>
      </c>
      <c r="C41" s="177" t="str">
        <f>IF('Statement of Marks'!C43="","",'Statement of Marks'!C43)</f>
        <v/>
      </c>
      <c r="D41" s="178" t="str">
        <f>IF('Statement of Marks'!D43="","",'Statement of Marks'!D43)</f>
        <v/>
      </c>
      <c r="E41" s="179" t="str">
        <f>IF('Statement of Marks'!E43="","",'Statement of Marks'!E43)</f>
        <v/>
      </c>
      <c r="F41" s="179" t="str">
        <f>IF('Statement of Marks'!F43="","",'Statement of Marks'!F43)</f>
        <v/>
      </c>
      <c r="G41" s="179" t="str">
        <f>IF('Statement of Marks'!G43="","",'Statement of Marks'!G43)</f>
        <v/>
      </c>
      <c r="H41" s="180" t="str">
        <f>IF('Statement of Marks'!H43="","",'Statement of Marks'!H43)</f>
        <v/>
      </c>
      <c r="I41" s="180" t="str">
        <f>IF('Statement of Marks'!I43="","",'Statement of Marks'!I43)</f>
        <v/>
      </c>
      <c r="J41" s="404" t="str">
        <f>IF('Statement of Marks'!EI43="","",'Statement of Marks'!EI43)</f>
        <v/>
      </c>
      <c r="K41" s="404" t="str">
        <f>IF('Statement of Marks'!EJ43="","",'Statement of Marks'!EJ43)</f>
        <v/>
      </c>
      <c r="L41" s="181" t="str">
        <f>IF('Statement of Marks'!EM43="","",'Statement of Marks'!EM43)</f>
        <v/>
      </c>
      <c r="M41" s="182" t="str">
        <f>IF('Statement of Marks'!EL43="","",'Statement of Marks'!EL43)</f>
        <v/>
      </c>
      <c r="N41" s="183" t="str">
        <f>IF('Statement of Marks'!EN43="","",'Statement of Marks'!EN43)</f>
        <v/>
      </c>
      <c r="O41" s="184" t="str">
        <f>IF('Statement of Marks'!EG43="","",'Statement of Marks'!EG43)</f>
        <v xml:space="preserve">      </v>
      </c>
      <c r="P41" s="415" t="str">
        <f>IF('Statement of Marks'!EO43="","",'Statement of Marks'!EO43)</f>
        <v/>
      </c>
      <c r="BI41" s="185" t="str">
        <f>'Statement of Marks'!E43</f>
        <v/>
      </c>
      <c r="BJ41" s="186" t="str">
        <f t="shared" si="0"/>
        <v/>
      </c>
      <c r="BK41" s="186" t="str">
        <f t="shared" si="1"/>
        <v/>
      </c>
      <c r="BL41" s="186" t="str">
        <f t="shared" si="2"/>
        <v/>
      </c>
      <c r="BM41" s="186" t="str">
        <f t="shared" si="3"/>
        <v/>
      </c>
      <c r="BN41" s="186" t="str">
        <f t="shared" si="4"/>
        <v/>
      </c>
      <c r="BO41" s="186" t="str">
        <f t="shared" si="5"/>
        <v/>
      </c>
      <c r="BP41" s="186" t="str">
        <f t="shared" si="6"/>
        <v/>
      </c>
      <c r="BQ41" s="186" t="str">
        <f t="shared" si="7"/>
        <v/>
      </c>
      <c r="BR41" s="186" t="str">
        <f t="shared" si="8"/>
        <v/>
      </c>
      <c r="BS41" s="186" t="str">
        <f t="shared" si="9"/>
        <v/>
      </c>
      <c r="BT41" s="186" t="str">
        <f t="shared" si="10"/>
        <v/>
      </c>
      <c r="BU41" s="186" t="str">
        <f t="shared" si="11"/>
        <v/>
      </c>
      <c r="BV41" s="187"/>
    </row>
    <row r="42" spans="1:74">
      <c r="A42" s="414">
        <f>'Statement of Marks'!A44</f>
        <v>39</v>
      </c>
      <c r="B42" s="176">
        <f>IF('Statement of Marks'!B44="","",'Statement of Marks'!B44)</f>
        <v>939</v>
      </c>
      <c r="C42" s="177" t="str">
        <f>IF('Statement of Marks'!C44="","",'Statement of Marks'!C44)</f>
        <v/>
      </c>
      <c r="D42" s="178" t="str">
        <f>IF('Statement of Marks'!D44="","",'Statement of Marks'!D44)</f>
        <v/>
      </c>
      <c r="E42" s="179" t="str">
        <f>IF('Statement of Marks'!E44="","",'Statement of Marks'!E44)</f>
        <v/>
      </c>
      <c r="F42" s="179" t="str">
        <f>IF('Statement of Marks'!F44="","",'Statement of Marks'!F44)</f>
        <v/>
      </c>
      <c r="G42" s="179" t="str">
        <f>IF('Statement of Marks'!G44="","",'Statement of Marks'!G44)</f>
        <v/>
      </c>
      <c r="H42" s="180" t="str">
        <f>IF('Statement of Marks'!H44="","",'Statement of Marks'!H44)</f>
        <v/>
      </c>
      <c r="I42" s="180" t="str">
        <f>IF('Statement of Marks'!I44="","",'Statement of Marks'!I44)</f>
        <v/>
      </c>
      <c r="J42" s="404" t="str">
        <f>IF('Statement of Marks'!EI44="","",'Statement of Marks'!EI44)</f>
        <v/>
      </c>
      <c r="K42" s="404" t="str">
        <f>IF('Statement of Marks'!EJ44="","",'Statement of Marks'!EJ44)</f>
        <v/>
      </c>
      <c r="L42" s="181" t="str">
        <f>IF('Statement of Marks'!EM44="","",'Statement of Marks'!EM44)</f>
        <v/>
      </c>
      <c r="M42" s="182" t="str">
        <f>IF('Statement of Marks'!EL44="","",'Statement of Marks'!EL44)</f>
        <v/>
      </c>
      <c r="N42" s="183" t="str">
        <f>IF('Statement of Marks'!EN44="","",'Statement of Marks'!EN44)</f>
        <v/>
      </c>
      <c r="O42" s="184" t="str">
        <f>IF('Statement of Marks'!EG44="","",'Statement of Marks'!EG44)</f>
        <v xml:space="preserve">      </v>
      </c>
      <c r="P42" s="415" t="str">
        <f>IF('Statement of Marks'!EO44="","",'Statement of Marks'!EO44)</f>
        <v/>
      </c>
      <c r="BI42" s="185" t="str">
        <f>'Statement of Marks'!E44</f>
        <v/>
      </c>
      <c r="BJ42" s="186" t="str">
        <f t="shared" si="0"/>
        <v/>
      </c>
      <c r="BK42" s="186" t="str">
        <f t="shared" si="1"/>
        <v/>
      </c>
      <c r="BL42" s="186" t="str">
        <f t="shared" si="2"/>
        <v/>
      </c>
      <c r="BM42" s="186" t="str">
        <f t="shared" si="3"/>
        <v/>
      </c>
      <c r="BN42" s="186" t="str">
        <f t="shared" si="4"/>
        <v/>
      </c>
      <c r="BO42" s="186" t="str">
        <f t="shared" si="5"/>
        <v/>
      </c>
      <c r="BP42" s="186" t="str">
        <f t="shared" si="6"/>
        <v/>
      </c>
      <c r="BQ42" s="186" t="str">
        <f t="shared" si="7"/>
        <v/>
      </c>
      <c r="BR42" s="186" t="str">
        <f t="shared" si="8"/>
        <v/>
      </c>
      <c r="BS42" s="186" t="str">
        <f t="shared" si="9"/>
        <v/>
      </c>
      <c r="BT42" s="186" t="str">
        <f t="shared" si="10"/>
        <v/>
      </c>
      <c r="BU42" s="186" t="str">
        <f t="shared" si="11"/>
        <v/>
      </c>
      <c r="BV42" s="187"/>
    </row>
    <row r="43" spans="1:74">
      <c r="A43" s="414">
        <f>'Statement of Marks'!A45</f>
        <v>40</v>
      </c>
      <c r="B43" s="176">
        <f>IF('Statement of Marks'!B45="","",'Statement of Marks'!B45)</f>
        <v>940</v>
      </c>
      <c r="C43" s="177" t="str">
        <f>IF('Statement of Marks'!C45="","",'Statement of Marks'!C45)</f>
        <v/>
      </c>
      <c r="D43" s="178" t="str">
        <f>IF('Statement of Marks'!D45="","",'Statement of Marks'!D45)</f>
        <v/>
      </c>
      <c r="E43" s="179" t="str">
        <f>IF('Statement of Marks'!E45="","",'Statement of Marks'!E45)</f>
        <v/>
      </c>
      <c r="F43" s="179" t="str">
        <f>IF('Statement of Marks'!F45="","",'Statement of Marks'!F45)</f>
        <v/>
      </c>
      <c r="G43" s="179" t="str">
        <f>IF('Statement of Marks'!G45="","",'Statement of Marks'!G45)</f>
        <v/>
      </c>
      <c r="H43" s="180" t="str">
        <f>IF('Statement of Marks'!H45="","",'Statement of Marks'!H45)</f>
        <v/>
      </c>
      <c r="I43" s="180" t="str">
        <f>IF('Statement of Marks'!I45="","",'Statement of Marks'!I45)</f>
        <v/>
      </c>
      <c r="J43" s="404" t="str">
        <f>IF('Statement of Marks'!EI45="","",'Statement of Marks'!EI45)</f>
        <v/>
      </c>
      <c r="K43" s="404" t="str">
        <f>IF('Statement of Marks'!EJ45="","",'Statement of Marks'!EJ45)</f>
        <v/>
      </c>
      <c r="L43" s="181" t="str">
        <f>IF('Statement of Marks'!EM45="","",'Statement of Marks'!EM45)</f>
        <v/>
      </c>
      <c r="M43" s="182" t="str">
        <f>IF('Statement of Marks'!EL45="","",'Statement of Marks'!EL45)</f>
        <v/>
      </c>
      <c r="N43" s="183" t="str">
        <f>IF('Statement of Marks'!EN45="","",'Statement of Marks'!EN45)</f>
        <v/>
      </c>
      <c r="O43" s="184" t="str">
        <f>IF('Statement of Marks'!EG45="","",'Statement of Marks'!EG45)</f>
        <v xml:space="preserve">      </v>
      </c>
      <c r="P43" s="415" t="str">
        <f>IF('Statement of Marks'!EO45="","",'Statement of Marks'!EO45)</f>
        <v/>
      </c>
      <c r="BI43" s="185" t="str">
        <f>'Statement of Marks'!E45</f>
        <v/>
      </c>
      <c r="BJ43" s="186" t="str">
        <f t="shared" si="0"/>
        <v/>
      </c>
      <c r="BK43" s="186" t="str">
        <f t="shared" si="1"/>
        <v/>
      </c>
      <c r="BL43" s="186" t="str">
        <f t="shared" si="2"/>
        <v/>
      </c>
      <c r="BM43" s="186" t="str">
        <f t="shared" si="3"/>
        <v/>
      </c>
      <c r="BN43" s="186" t="str">
        <f t="shared" si="4"/>
        <v/>
      </c>
      <c r="BO43" s="186" t="str">
        <f t="shared" si="5"/>
        <v/>
      </c>
      <c r="BP43" s="186" t="str">
        <f t="shared" si="6"/>
        <v/>
      </c>
      <c r="BQ43" s="186" t="str">
        <f t="shared" si="7"/>
        <v/>
      </c>
      <c r="BR43" s="186" t="str">
        <f t="shared" si="8"/>
        <v/>
      </c>
      <c r="BS43" s="186" t="str">
        <f t="shared" si="9"/>
        <v/>
      </c>
      <c r="BT43" s="186" t="str">
        <f t="shared" si="10"/>
        <v/>
      </c>
      <c r="BU43" s="186" t="str">
        <f t="shared" si="11"/>
        <v/>
      </c>
      <c r="BV43" s="187"/>
    </row>
    <row r="44" spans="1:74">
      <c r="A44" s="414">
        <f>'Statement of Marks'!A46</f>
        <v>41</v>
      </c>
      <c r="B44" s="176">
        <f>IF('Statement of Marks'!B46="","",'Statement of Marks'!B46)</f>
        <v>941</v>
      </c>
      <c r="C44" s="177" t="str">
        <f>IF('Statement of Marks'!C46="","",'Statement of Marks'!C46)</f>
        <v/>
      </c>
      <c r="D44" s="178" t="str">
        <f>IF('Statement of Marks'!D46="","",'Statement of Marks'!D46)</f>
        <v/>
      </c>
      <c r="E44" s="179" t="str">
        <f>IF('Statement of Marks'!E46="","",'Statement of Marks'!E46)</f>
        <v/>
      </c>
      <c r="F44" s="179" t="str">
        <f>IF('Statement of Marks'!F46="","",'Statement of Marks'!F46)</f>
        <v/>
      </c>
      <c r="G44" s="179" t="str">
        <f>IF('Statement of Marks'!G46="","",'Statement of Marks'!G46)</f>
        <v/>
      </c>
      <c r="H44" s="180" t="str">
        <f>IF('Statement of Marks'!H46="","",'Statement of Marks'!H46)</f>
        <v/>
      </c>
      <c r="I44" s="180" t="str">
        <f>IF('Statement of Marks'!I46="","",'Statement of Marks'!I46)</f>
        <v/>
      </c>
      <c r="J44" s="404" t="str">
        <f>IF('Statement of Marks'!EI46="","",'Statement of Marks'!EI46)</f>
        <v/>
      </c>
      <c r="K44" s="404" t="str">
        <f>IF('Statement of Marks'!EJ46="","",'Statement of Marks'!EJ46)</f>
        <v/>
      </c>
      <c r="L44" s="181" t="str">
        <f>IF('Statement of Marks'!EM46="","",'Statement of Marks'!EM46)</f>
        <v/>
      </c>
      <c r="M44" s="182" t="str">
        <f>IF('Statement of Marks'!EL46="","",'Statement of Marks'!EL46)</f>
        <v/>
      </c>
      <c r="N44" s="183" t="str">
        <f>IF('Statement of Marks'!EN46="","",'Statement of Marks'!EN46)</f>
        <v/>
      </c>
      <c r="O44" s="184" t="str">
        <f>IF('Statement of Marks'!EG46="","",'Statement of Marks'!EG46)</f>
        <v xml:space="preserve">      </v>
      </c>
      <c r="P44" s="415" t="str">
        <f>IF('Statement of Marks'!EO46="","",'Statement of Marks'!EO46)</f>
        <v/>
      </c>
      <c r="BI44" s="185" t="str">
        <f>'Statement of Marks'!E46</f>
        <v/>
      </c>
      <c r="BJ44" s="186" t="str">
        <f t="shared" si="0"/>
        <v/>
      </c>
      <c r="BK44" s="186" t="str">
        <f t="shared" si="1"/>
        <v/>
      </c>
      <c r="BL44" s="186" t="str">
        <f t="shared" si="2"/>
        <v/>
      </c>
      <c r="BM44" s="186" t="str">
        <f t="shared" si="3"/>
        <v/>
      </c>
      <c r="BN44" s="186" t="str">
        <f t="shared" si="4"/>
        <v/>
      </c>
      <c r="BO44" s="186" t="str">
        <f t="shared" si="5"/>
        <v/>
      </c>
      <c r="BP44" s="186" t="str">
        <f t="shared" si="6"/>
        <v/>
      </c>
      <c r="BQ44" s="186" t="str">
        <f t="shared" si="7"/>
        <v/>
      </c>
      <c r="BR44" s="186" t="str">
        <f t="shared" si="8"/>
        <v/>
      </c>
      <c r="BS44" s="186" t="str">
        <f t="shared" si="9"/>
        <v/>
      </c>
      <c r="BT44" s="186" t="str">
        <f t="shared" si="10"/>
        <v/>
      </c>
      <c r="BU44" s="186" t="str">
        <f t="shared" si="11"/>
        <v/>
      </c>
      <c r="BV44" s="187"/>
    </row>
    <row r="45" spans="1:74">
      <c r="A45" s="414">
        <f>'Statement of Marks'!A47</f>
        <v>42</v>
      </c>
      <c r="B45" s="176">
        <f>IF('Statement of Marks'!B47="","",'Statement of Marks'!B47)</f>
        <v>942</v>
      </c>
      <c r="C45" s="177" t="str">
        <f>IF('Statement of Marks'!C47="","",'Statement of Marks'!C47)</f>
        <v/>
      </c>
      <c r="D45" s="178" t="str">
        <f>IF('Statement of Marks'!D47="","",'Statement of Marks'!D47)</f>
        <v/>
      </c>
      <c r="E45" s="179" t="str">
        <f>IF('Statement of Marks'!E47="","",'Statement of Marks'!E47)</f>
        <v/>
      </c>
      <c r="F45" s="179" t="str">
        <f>IF('Statement of Marks'!F47="","",'Statement of Marks'!F47)</f>
        <v/>
      </c>
      <c r="G45" s="179" t="str">
        <f>IF('Statement of Marks'!G47="","",'Statement of Marks'!G47)</f>
        <v/>
      </c>
      <c r="H45" s="180" t="str">
        <f>IF('Statement of Marks'!H47="","",'Statement of Marks'!H47)</f>
        <v/>
      </c>
      <c r="I45" s="180" t="str">
        <f>IF('Statement of Marks'!I47="","",'Statement of Marks'!I47)</f>
        <v/>
      </c>
      <c r="J45" s="404" t="str">
        <f>IF('Statement of Marks'!EI47="","",'Statement of Marks'!EI47)</f>
        <v/>
      </c>
      <c r="K45" s="404" t="str">
        <f>IF('Statement of Marks'!EJ47="","",'Statement of Marks'!EJ47)</f>
        <v/>
      </c>
      <c r="L45" s="181" t="str">
        <f>IF('Statement of Marks'!EM47="","",'Statement of Marks'!EM47)</f>
        <v/>
      </c>
      <c r="M45" s="182" t="str">
        <f>IF('Statement of Marks'!EL47="","",'Statement of Marks'!EL47)</f>
        <v/>
      </c>
      <c r="N45" s="183" t="str">
        <f>IF('Statement of Marks'!EN47="","",'Statement of Marks'!EN47)</f>
        <v/>
      </c>
      <c r="O45" s="184" t="str">
        <f>IF('Statement of Marks'!EG47="","",'Statement of Marks'!EG47)</f>
        <v xml:space="preserve">      </v>
      </c>
      <c r="P45" s="415" t="str">
        <f>IF('Statement of Marks'!EO47="","",'Statement of Marks'!EO47)</f>
        <v/>
      </c>
      <c r="BI45" s="185" t="str">
        <f>'Statement of Marks'!E47</f>
        <v/>
      </c>
      <c r="BJ45" s="186" t="str">
        <f t="shared" si="0"/>
        <v/>
      </c>
      <c r="BK45" s="186" t="str">
        <f t="shared" si="1"/>
        <v/>
      </c>
      <c r="BL45" s="186" t="str">
        <f t="shared" si="2"/>
        <v/>
      </c>
      <c r="BM45" s="186" t="str">
        <f t="shared" si="3"/>
        <v/>
      </c>
      <c r="BN45" s="186" t="str">
        <f t="shared" si="4"/>
        <v/>
      </c>
      <c r="BO45" s="186" t="str">
        <f t="shared" si="5"/>
        <v/>
      </c>
      <c r="BP45" s="186" t="str">
        <f t="shared" si="6"/>
        <v/>
      </c>
      <c r="BQ45" s="186" t="str">
        <f t="shared" si="7"/>
        <v/>
      </c>
      <c r="BR45" s="186" t="str">
        <f t="shared" si="8"/>
        <v/>
      </c>
      <c r="BS45" s="186" t="str">
        <f t="shared" si="9"/>
        <v/>
      </c>
      <c r="BT45" s="186" t="str">
        <f t="shared" si="10"/>
        <v/>
      </c>
      <c r="BU45" s="186" t="str">
        <f t="shared" si="11"/>
        <v/>
      </c>
      <c r="BV45" s="187"/>
    </row>
    <row r="46" spans="1:74">
      <c r="A46" s="414">
        <f>'Statement of Marks'!A48</f>
        <v>43</v>
      </c>
      <c r="B46" s="176">
        <f>IF('Statement of Marks'!B48="","",'Statement of Marks'!B48)</f>
        <v>943</v>
      </c>
      <c r="C46" s="177" t="str">
        <f>IF('Statement of Marks'!C48="","",'Statement of Marks'!C48)</f>
        <v/>
      </c>
      <c r="D46" s="178" t="str">
        <f>IF('Statement of Marks'!D48="","",'Statement of Marks'!D48)</f>
        <v/>
      </c>
      <c r="E46" s="179" t="str">
        <f>IF('Statement of Marks'!E48="","",'Statement of Marks'!E48)</f>
        <v/>
      </c>
      <c r="F46" s="179" t="str">
        <f>IF('Statement of Marks'!F48="","",'Statement of Marks'!F48)</f>
        <v/>
      </c>
      <c r="G46" s="179" t="str">
        <f>IF('Statement of Marks'!G48="","",'Statement of Marks'!G48)</f>
        <v/>
      </c>
      <c r="H46" s="180" t="str">
        <f>IF('Statement of Marks'!H48="","",'Statement of Marks'!H48)</f>
        <v/>
      </c>
      <c r="I46" s="180" t="str">
        <f>IF('Statement of Marks'!I48="","",'Statement of Marks'!I48)</f>
        <v/>
      </c>
      <c r="J46" s="404" t="str">
        <f>IF('Statement of Marks'!EI48="","",'Statement of Marks'!EI48)</f>
        <v/>
      </c>
      <c r="K46" s="404" t="str">
        <f>IF('Statement of Marks'!EJ48="","",'Statement of Marks'!EJ48)</f>
        <v/>
      </c>
      <c r="L46" s="181" t="str">
        <f>IF('Statement of Marks'!EM48="","",'Statement of Marks'!EM48)</f>
        <v/>
      </c>
      <c r="M46" s="182" t="str">
        <f>IF('Statement of Marks'!EL48="","",'Statement of Marks'!EL48)</f>
        <v/>
      </c>
      <c r="N46" s="183" t="str">
        <f>IF('Statement of Marks'!EN48="","",'Statement of Marks'!EN48)</f>
        <v/>
      </c>
      <c r="O46" s="184" t="str">
        <f>IF('Statement of Marks'!EG48="","",'Statement of Marks'!EG48)</f>
        <v xml:space="preserve">      </v>
      </c>
      <c r="P46" s="415" t="str">
        <f>IF('Statement of Marks'!EO48="","",'Statement of Marks'!EO48)</f>
        <v/>
      </c>
      <c r="BI46" s="185" t="str">
        <f>'Statement of Marks'!E48</f>
        <v/>
      </c>
      <c r="BJ46" s="186" t="str">
        <f t="shared" si="0"/>
        <v/>
      </c>
      <c r="BK46" s="186" t="str">
        <f t="shared" si="1"/>
        <v/>
      </c>
      <c r="BL46" s="186" t="str">
        <f t="shared" si="2"/>
        <v/>
      </c>
      <c r="BM46" s="186" t="str">
        <f t="shared" si="3"/>
        <v/>
      </c>
      <c r="BN46" s="186" t="str">
        <f t="shared" si="4"/>
        <v/>
      </c>
      <c r="BO46" s="186" t="str">
        <f t="shared" si="5"/>
        <v/>
      </c>
      <c r="BP46" s="186" t="str">
        <f t="shared" si="6"/>
        <v/>
      </c>
      <c r="BQ46" s="186" t="str">
        <f t="shared" si="7"/>
        <v/>
      </c>
      <c r="BR46" s="186" t="str">
        <f t="shared" si="8"/>
        <v/>
      </c>
      <c r="BS46" s="186" t="str">
        <f t="shared" si="9"/>
        <v/>
      </c>
      <c r="BT46" s="186" t="str">
        <f t="shared" si="10"/>
        <v/>
      </c>
      <c r="BU46" s="186" t="str">
        <f t="shared" si="11"/>
        <v/>
      </c>
      <c r="BV46" s="187"/>
    </row>
    <row r="47" spans="1:74">
      <c r="A47" s="414">
        <f>'Statement of Marks'!A49</f>
        <v>44</v>
      </c>
      <c r="B47" s="176">
        <f>IF('Statement of Marks'!B49="","",'Statement of Marks'!B49)</f>
        <v>944</v>
      </c>
      <c r="C47" s="177" t="str">
        <f>IF('Statement of Marks'!C49="","",'Statement of Marks'!C49)</f>
        <v/>
      </c>
      <c r="D47" s="178" t="str">
        <f>IF('Statement of Marks'!D49="","",'Statement of Marks'!D49)</f>
        <v/>
      </c>
      <c r="E47" s="179" t="str">
        <f>IF('Statement of Marks'!E49="","",'Statement of Marks'!E49)</f>
        <v/>
      </c>
      <c r="F47" s="179" t="str">
        <f>IF('Statement of Marks'!F49="","",'Statement of Marks'!F49)</f>
        <v/>
      </c>
      <c r="G47" s="179" t="str">
        <f>IF('Statement of Marks'!G49="","",'Statement of Marks'!G49)</f>
        <v/>
      </c>
      <c r="H47" s="180" t="str">
        <f>IF('Statement of Marks'!H49="","",'Statement of Marks'!H49)</f>
        <v/>
      </c>
      <c r="I47" s="180" t="str">
        <f>IF('Statement of Marks'!I49="","",'Statement of Marks'!I49)</f>
        <v/>
      </c>
      <c r="J47" s="404" t="str">
        <f>IF('Statement of Marks'!EI49="","",'Statement of Marks'!EI49)</f>
        <v/>
      </c>
      <c r="K47" s="404" t="str">
        <f>IF('Statement of Marks'!EJ49="","",'Statement of Marks'!EJ49)</f>
        <v/>
      </c>
      <c r="L47" s="181" t="str">
        <f>IF('Statement of Marks'!EM49="","",'Statement of Marks'!EM49)</f>
        <v/>
      </c>
      <c r="M47" s="182" t="str">
        <f>IF('Statement of Marks'!EL49="","",'Statement of Marks'!EL49)</f>
        <v/>
      </c>
      <c r="N47" s="183" t="str">
        <f>IF('Statement of Marks'!EN49="","",'Statement of Marks'!EN49)</f>
        <v/>
      </c>
      <c r="O47" s="184" t="str">
        <f>IF('Statement of Marks'!EG49="","",'Statement of Marks'!EG49)</f>
        <v xml:space="preserve">      </v>
      </c>
      <c r="P47" s="415" t="str">
        <f>IF('Statement of Marks'!EO49="","",'Statement of Marks'!EO49)</f>
        <v/>
      </c>
      <c r="BI47" s="185" t="str">
        <f>'Statement of Marks'!E49</f>
        <v/>
      </c>
      <c r="BJ47" s="186" t="str">
        <f t="shared" si="0"/>
        <v/>
      </c>
      <c r="BK47" s="186" t="str">
        <f t="shared" si="1"/>
        <v/>
      </c>
      <c r="BL47" s="186" t="str">
        <f t="shared" si="2"/>
        <v/>
      </c>
      <c r="BM47" s="186" t="str">
        <f t="shared" si="3"/>
        <v/>
      </c>
      <c r="BN47" s="186" t="str">
        <f t="shared" si="4"/>
        <v/>
      </c>
      <c r="BO47" s="186" t="str">
        <f t="shared" si="5"/>
        <v/>
      </c>
      <c r="BP47" s="186" t="str">
        <f t="shared" si="6"/>
        <v/>
      </c>
      <c r="BQ47" s="186" t="str">
        <f t="shared" si="7"/>
        <v/>
      </c>
      <c r="BR47" s="186" t="str">
        <f t="shared" si="8"/>
        <v/>
      </c>
      <c r="BS47" s="186" t="str">
        <f t="shared" si="9"/>
        <v/>
      </c>
      <c r="BT47" s="186" t="str">
        <f t="shared" si="10"/>
        <v/>
      </c>
      <c r="BU47" s="186" t="str">
        <f t="shared" si="11"/>
        <v/>
      </c>
      <c r="BV47" s="187"/>
    </row>
    <row r="48" spans="1:74">
      <c r="A48" s="414">
        <f>'Statement of Marks'!A50</f>
        <v>45</v>
      </c>
      <c r="B48" s="176">
        <f>IF('Statement of Marks'!B50="","",'Statement of Marks'!B50)</f>
        <v>945</v>
      </c>
      <c r="C48" s="177" t="str">
        <f>IF('Statement of Marks'!C50="","",'Statement of Marks'!C50)</f>
        <v/>
      </c>
      <c r="D48" s="178" t="str">
        <f>IF('Statement of Marks'!D50="","",'Statement of Marks'!D50)</f>
        <v/>
      </c>
      <c r="E48" s="179" t="str">
        <f>IF('Statement of Marks'!E50="","",'Statement of Marks'!E50)</f>
        <v/>
      </c>
      <c r="F48" s="179" t="str">
        <f>IF('Statement of Marks'!F50="","",'Statement of Marks'!F50)</f>
        <v/>
      </c>
      <c r="G48" s="179" t="str">
        <f>IF('Statement of Marks'!G50="","",'Statement of Marks'!G50)</f>
        <v/>
      </c>
      <c r="H48" s="180" t="str">
        <f>IF('Statement of Marks'!H50="","",'Statement of Marks'!H50)</f>
        <v/>
      </c>
      <c r="I48" s="180" t="str">
        <f>IF('Statement of Marks'!I50="","",'Statement of Marks'!I50)</f>
        <v/>
      </c>
      <c r="J48" s="404" t="str">
        <f>IF('Statement of Marks'!EI50="","",'Statement of Marks'!EI50)</f>
        <v/>
      </c>
      <c r="K48" s="404" t="str">
        <f>IF('Statement of Marks'!EJ50="","",'Statement of Marks'!EJ50)</f>
        <v/>
      </c>
      <c r="L48" s="181" t="str">
        <f>IF('Statement of Marks'!EM50="","",'Statement of Marks'!EM50)</f>
        <v/>
      </c>
      <c r="M48" s="182" t="str">
        <f>IF('Statement of Marks'!EL50="","",'Statement of Marks'!EL50)</f>
        <v/>
      </c>
      <c r="N48" s="183" t="str">
        <f>IF('Statement of Marks'!EN50="","",'Statement of Marks'!EN50)</f>
        <v/>
      </c>
      <c r="O48" s="184" t="str">
        <f>IF('Statement of Marks'!EG50="","",'Statement of Marks'!EG50)</f>
        <v xml:space="preserve">      </v>
      </c>
      <c r="P48" s="415" t="str">
        <f>IF('Statement of Marks'!EO50="","",'Statement of Marks'!EO50)</f>
        <v/>
      </c>
      <c r="BI48" s="185" t="str">
        <f>'Statement of Marks'!E50</f>
        <v/>
      </c>
      <c r="BJ48" s="186" t="str">
        <f t="shared" si="0"/>
        <v/>
      </c>
      <c r="BK48" s="186" t="str">
        <f t="shared" si="1"/>
        <v/>
      </c>
      <c r="BL48" s="186" t="str">
        <f t="shared" si="2"/>
        <v/>
      </c>
      <c r="BM48" s="186" t="str">
        <f t="shared" si="3"/>
        <v/>
      </c>
      <c r="BN48" s="186" t="str">
        <f t="shared" si="4"/>
        <v/>
      </c>
      <c r="BO48" s="186" t="str">
        <f t="shared" si="5"/>
        <v/>
      </c>
      <c r="BP48" s="186" t="str">
        <f t="shared" si="6"/>
        <v/>
      </c>
      <c r="BQ48" s="186" t="str">
        <f t="shared" si="7"/>
        <v/>
      </c>
      <c r="BR48" s="186" t="str">
        <f t="shared" si="8"/>
        <v/>
      </c>
      <c r="BS48" s="186" t="str">
        <f t="shared" si="9"/>
        <v/>
      </c>
      <c r="BT48" s="186" t="str">
        <f t="shared" si="10"/>
        <v/>
      </c>
      <c r="BU48" s="186" t="str">
        <f t="shared" si="11"/>
        <v/>
      </c>
      <c r="BV48" s="187"/>
    </row>
    <row r="49" spans="1:74">
      <c r="A49" s="414">
        <f>'Statement of Marks'!A51</f>
        <v>46</v>
      </c>
      <c r="B49" s="176">
        <f>IF('Statement of Marks'!B51="","",'Statement of Marks'!B51)</f>
        <v>946</v>
      </c>
      <c r="C49" s="177" t="str">
        <f>IF('Statement of Marks'!C51="","",'Statement of Marks'!C51)</f>
        <v/>
      </c>
      <c r="D49" s="178" t="str">
        <f>IF('Statement of Marks'!D51="","",'Statement of Marks'!D51)</f>
        <v/>
      </c>
      <c r="E49" s="179" t="str">
        <f>IF('Statement of Marks'!E51="","",'Statement of Marks'!E51)</f>
        <v/>
      </c>
      <c r="F49" s="179" t="str">
        <f>IF('Statement of Marks'!F51="","",'Statement of Marks'!F51)</f>
        <v/>
      </c>
      <c r="G49" s="179" t="str">
        <f>IF('Statement of Marks'!G51="","",'Statement of Marks'!G51)</f>
        <v/>
      </c>
      <c r="H49" s="180" t="str">
        <f>IF('Statement of Marks'!H51="","",'Statement of Marks'!H51)</f>
        <v/>
      </c>
      <c r="I49" s="180" t="str">
        <f>IF('Statement of Marks'!I51="","",'Statement of Marks'!I51)</f>
        <v/>
      </c>
      <c r="J49" s="404" t="str">
        <f>IF('Statement of Marks'!EI51="","",'Statement of Marks'!EI51)</f>
        <v/>
      </c>
      <c r="K49" s="404" t="str">
        <f>IF('Statement of Marks'!EJ51="","",'Statement of Marks'!EJ51)</f>
        <v/>
      </c>
      <c r="L49" s="181" t="str">
        <f>IF('Statement of Marks'!EM51="","",'Statement of Marks'!EM51)</f>
        <v/>
      </c>
      <c r="M49" s="182" t="str">
        <f>IF('Statement of Marks'!EL51="","",'Statement of Marks'!EL51)</f>
        <v/>
      </c>
      <c r="N49" s="183" t="str">
        <f>IF('Statement of Marks'!EN51="","",'Statement of Marks'!EN51)</f>
        <v/>
      </c>
      <c r="O49" s="184" t="str">
        <f>IF('Statement of Marks'!EG51="","",'Statement of Marks'!EG51)</f>
        <v xml:space="preserve">      </v>
      </c>
      <c r="P49" s="415" t="str">
        <f>IF('Statement of Marks'!EO51="","",'Statement of Marks'!EO51)</f>
        <v/>
      </c>
      <c r="BI49" s="185" t="str">
        <f>'Statement of Marks'!E51</f>
        <v/>
      </c>
      <c r="BJ49" s="186" t="str">
        <f t="shared" si="0"/>
        <v/>
      </c>
      <c r="BK49" s="186" t="str">
        <f t="shared" si="1"/>
        <v/>
      </c>
      <c r="BL49" s="186" t="str">
        <f t="shared" si="2"/>
        <v/>
      </c>
      <c r="BM49" s="186" t="str">
        <f t="shared" si="3"/>
        <v/>
      </c>
      <c r="BN49" s="186" t="str">
        <f t="shared" si="4"/>
        <v/>
      </c>
      <c r="BO49" s="186" t="str">
        <f t="shared" si="5"/>
        <v/>
      </c>
      <c r="BP49" s="186" t="str">
        <f t="shared" si="6"/>
        <v/>
      </c>
      <c r="BQ49" s="186" t="str">
        <f t="shared" si="7"/>
        <v/>
      </c>
      <c r="BR49" s="186" t="str">
        <f t="shared" si="8"/>
        <v/>
      </c>
      <c r="BS49" s="186" t="str">
        <f t="shared" si="9"/>
        <v/>
      </c>
      <c r="BT49" s="186" t="str">
        <f t="shared" si="10"/>
        <v/>
      </c>
      <c r="BU49" s="186" t="str">
        <f t="shared" si="11"/>
        <v/>
      </c>
      <c r="BV49" s="187"/>
    </row>
    <row r="50" spans="1:74">
      <c r="A50" s="414">
        <f>'Statement of Marks'!A52</f>
        <v>47</v>
      </c>
      <c r="B50" s="176">
        <f>IF('Statement of Marks'!B52="","",'Statement of Marks'!B52)</f>
        <v>947</v>
      </c>
      <c r="C50" s="177" t="str">
        <f>IF('Statement of Marks'!C52="","",'Statement of Marks'!C52)</f>
        <v/>
      </c>
      <c r="D50" s="178" t="str">
        <f>IF('Statement of Marks'!D52="","",'Statement of Marks'!D52)</f>
        <v/>
      </c>
      <c r="E50" s="179" t="str">
        <f>IF('Statement of Marks'!E52="","",'Statement of Marks'!E52)</f>
        <v/>
      </c>
      <c r="F50" s="179" t="str">
        <f>IF('Statement of Marks'!F52="","",'Statement of Marks'!F52)</f>
        <v/>
      </c>
      <c r="G50" s="179" t="str">
        <f>IF('Statement of Marks'!G52="","",'Statement of Marks'!G52)</f>
        <v/>
      </c>
      <c r="H50" s="180" t="str">
        <f>IF('Statement of Marks'!H52="","",'Statement of Marks'!H52)</f>
        <v/>
      </c>
      <c r="I50" s="180" t="str">
        <f>IF('Statement of Marks'!I52="","",'Statement of Marks'!I52)</f>
        <v/>
      </c>
      <c r="J50" s="404" t="str">
        <f>IF('Statement of Marks'!EI52="","",'Statement of Marks'!EI52)</f>
        <v/>
      </c>
      <c r="K50" s="404" t="str">
        <f>IF('Statement of Marks'!EJ52="","",'Statement of Marks'!EJ52)</f>
        <v/>
      </c>
      <c r="L50" s="181" t="str">
        <f>IF('Statement of Marks'!EM52="","",'Statement of Marks'!EM52)</f>
        <v/>
      </c>
      <c r="M50" s="182" t="str">
        <f>IF('Statement of Marks'!EL52="","",'Statement of Marks'!EL52)</f>
        <v/>
      </c>
      <c r="N50" s="183" t="str">
        <f>IF('Statement of Marks'!EN52="","",'Statement of Marks'!EN52)</f>
        <v/>
      </c>
      <c r="O50" s="184" t="str">
        <f>IF('Statement of Marks'!EG52="","",'Statement of Marks'!EG52)</f>
        <v xml:space="preserve">      </v>
      </c>
      <c r="P50" s="415" t="str">
        <f>IF('Statement of Marks'!EO52="","",'Statement of Marks'!EO52)</f>
        <v/>
      </c>
      <c r="BI50" s="185" t="str">
        <f>'Statement of Marks'!E52</f>
        <v/>
      </c>
      <c r="BJ50" s="186" t="str">
        <f t="shared" si="0"/>
        <v/>
      </c>
      <c r="BK50" s="186" t="str">
        <f t="shared" si="1"/>
        <v/>
      </c>
      <c r="BL50" s="186" t="str">
        <f t="shared" si="2"/>
        <v/>
      </c>
      <c r="BM50" s="186" t="str">
        <f t="shared" si="3"/>
        <v/>
      </c>
      <c r="BN50" s="186" t="str">
        <f t="shared" si="4"/>
        <v/>
      </c>
      <c r="BO50" s="186" t="str">
        <f t="shared" si="5"/>
        <v/>
      </c>
      <c r="BP50" s="186" t="str">
        <f t="shared" si="6"/>
        <v/>
      </c>
      <c r="BQ50" s="186" t="str">
        <f t="shared" si="7"/>
        <v/>
      </c>
      <c r="BR50" s="186" t="str">
        <f t="shared" si="8"/>
        <v/>
      </c>
      <c r="BS50" s="186" t="str">
        <f t="shared" si="9"/>
        <v/>
      </c>
      <c r="BT50" s="186" t="str">
        <f t="shared" si="10"/>
        <v/>
      </c>
      <c r="BU50" s="186" t="str">
        <f t="shared" si="11"/>
        <v/>
      </c>
      <c r="BV50" s="187"/>
    </row>
    <row r="51" spans="1:74">
      <c r="A51" s="414">
        <f>'Statement of Marks'!A53</f>
        <v>48</v>
      </c>
      <c r="B51" s="176">
        <f>IF('Statement of Marks'!B53="","",'Statement of Marks'!B53)</f>
        <v>948</v>
      </c>
      <c r="C51" s="177" t="str">
        <f>IF('Statement of Marks'!C53="","",'Statement of Marks'!C53)</f>
        <v/>
      </c>
      <c r="D51" s="178" t="str">
        <f>IF('Statement of Marks'!D53="","",'Statement of Marks'!D53)</f>
        <v/>
      </c>
      <c r="E51" s="179" t="str">
        <f>IF('Statement of Marks'!E53="","",'Statement of Marks'!E53)</f>
        <v/>
      </c>
      <c r="F51" s="179" t="str">
        <f>IF('Statement of Marks'!F53="","",'Statement of Marks'!F53)</f>
        <v/>
      </c>
      <c r="G51" s="179" t="str">
        <f>IF('Statement of Marks'!G53="","",'Statement of Marks'!G53)</f>
        <v/>
      </c>
      <c r="H51" s="180" t="str">
        <f>IF('Statement of Marks'!H53="","",'Statement of Marks'!H53)</f>
        <v/>
      </c>
      <c r="I51" s="180" t="str">
        <f>IF('Statement of Marks'!I53="","",'Statement of Marks'!I53)</f>
        <v/>
      </c>
      <c r="J51" s="404" t="str">
        <f>IF('Statement of Marks'!EI53="","",'Statement of Marks'!EI53)</f>
        <v/>
      </c>
      <c r="K51" s="404" t="str">
        <f>IF('Statement of Marks'!EJ53="","",'Statement of Marks'!EJ53)</f>
        <v/>
      </c>
      <c r="L51" s="181" t="str">
        <f>IF('Statement of Marks'!EM53="","",'Statement of Marks'!EM53)</f>
        <v/>
      </c>
      <c r="M51" s="182" t="str">
        <f>IF('Statement of Marks'!EL53="","",'Statement of Marks'!EL53)</f>
        <v/>
      </c>
      <c r="N51" s="183" t="str">
        <f>IF('Statement of Marks'!EN53="","",'Statement of Marks'!EN53)</f>
        <v/>
      </c>
      <c r="O51" s="184" t="str">
        <f>IF('Statement of Marks'!EG53="","",'Statement of Marks'!EG53)</f>
        <v xml:space="preserve">      </v>
      </c>
      <c r="P51" s="415" t="str">
        <f>IF('Statement of Marks'!EO53="","",'Statement of Marks'!EO53)</f>
        <v/>
      </c>
      <c r="BI51" s="185" t="str">
        <f>'Statement of Marks'!E53</f>
        <v/>
      </c>
      <c r="BJ51" s="186" t="str">
        <f t="shared" si="0"/>
        <v/>
      </c>
      <c r="BK51" s="186" t="str">
        <f t="shared" si="1"/>
        <v/>
      </c>
      <c r="BL51" s="186" t="str">
        <f t="shared" si="2"/>
        <v/>
      </c>
      <c r="BM51" s="186" t="str">
        <f t="shared" si="3"/>
        <v/>
      </c>
      <c r="BN51" s="186" t="str">
        <f t="shared" si="4"/>
        <v/>
      </c>
      <c r="BO51" s="186" t="str">
        <f t="shared" si="5"/>
        <v/>
      </c>
      <c r="BP51" s="186" t="str">
        <f t="shared" si="6"/>
        <v/>
      </c>
      <c r="BQ51" s="186" t="str">
        <f t="shared" si="7"/>
        <v/>
      </c>
      <c r="BR51" s="186" t="str">
        <f t="shared" si="8"/>
        <v/>
      </c>
      <c r="BS51" s="186" t="str">
        <f t="shared" si="9"/>
        <v/>
      </c>
      <c r="BT51" s="186" t="str">
        <f t="shared" si="10"/>
        <v/>
      </c>
      <c r="BU51" s="186" t="str">
        <f t="shared" si="11"/>
        <v/>
      </c>
      <c r="BV51" s="187"/>
    </row>
    <row r="52" spans="1:74">
      <c r="A52" s="414">
        <f>'Statement of Marks'!A54</f>
        <v>49</v>
      </c>
      <c r="B52" s="176">
        <f>IF('Statement of Marks'!B54="","",'Statement of Marks'!B54)</f>
        <v>949</v>
      </c>
      <c r="C52" s="177" t="str">
        <f>IF('Statement of Marks'!C54="","",'Statement of Marks'!C54)</f>
        <v/>
      </c>
      <c r="D52" s="178" t="str">
        <f>IF('Statement of Marks'!D54="","",'Statement of Marks'!D54)</f>
        <v/>
      </c>
      <c r="E52" s="179" t="str">
        <f>IF('Statement of Marks'!E54="","",'Statement of Marks'!E54)</f>
        <v/>
      </c>
      <c r="F52" s="179" t="str">
        <f>IF('Statement of Marks'!F54="","",'Statement of Marks'!F54)</f>
        <v/>
      </c>
      <c r="G52" s="179" t="str">
        <f>IF('Statement of Marks'!G54="","",'Statement of Marks'!G54)</f>
        <v/>
      </c>
      <c r="H52" s="180" t="str">
        <f>IF('Statement of Marks'!H54="","",'Statement of Marks'!H54)</f>
        <v/>
      </c>
      <c r="I52" s="180" t="str">
        <f>IF('Statement of Marks'!I54="","",'Statement of Marks'!I54)</f>
        <v/>
      </c>
      <c r="J52" s="404" t="str">
        <f>IF('Statement of Marks'!EI54="","",'Statement of Marks'!EI54)</f>
        <v/>
      </c>
      <c r="K52" s="404" t="str">
        <f>IF('Statement of Marks'!EJ54="","",'Statement of Marks'!EJ54)</f>
        <v/>
      </c>
      <c r="L52" s="181" t="str">
        <f>IF('Statement of Marks'!EM54="","",'Statement of Marks'!EM54)</f>
        <v/>
      </c>
      <c r="M52" s="182" t="str">
        <f>IF('Statement of Marks'!EL54="","",'Statement of Marks'!EL54)</f>
        <v/>
      </c>
      <c r="N52" s="183" t="str">
        <f>IF('Statement of Marks'!EN54="","",'Statement of Marks'!EN54)</f>
        <v/>
      </c>
      <c r="O52" s="184" t="str">
        <f>IF('Statement of Marks'!EG54="","",'Statement of Marks'!EG54)</f>
        <v xml:space="preserve">      </v>
      </c>
      <c r="P52" s="415" t="str">
        <f>IF('Statement of Marks'!EO54="","",'Statement of Marks'!EO54)</f>
        <v/>
      </c>
      <c r="BI52" s="185" t="str">
        <f>'Statement of Marks'!E54</f>
        <v/>
      </c>
      <c r="BJ52" s="186" t="str">
        <f t="shared" si="0"/>
        <v/>
      </c>
      <c r="BK52" s="186" t="str">
        <f t="shared" si="1"/>
        <v/>
      </c>
      <c r="BL52" s="186" t="str">
        <f t="shared" si="2"/>
        <v/>
      </c>
      <c r="BM52" s="186" t="str">
        <f t="shared" si="3"/>
        <v/>
      </c>
      <c r="BN52" s="186" t="str">
        <f t="shared" si="4"/>
        <v/>
      </c>
      <c r="BO52" s="186" t="str">
        <f t="shared" si="5"/>
        <v/>
      </c>
      <c r="BP52" s="186" t="str">
        <f t="shared" si="6"/>
        <v/>
      </c>
      <c r="BQ52" s="186" t="str">
        <f t="shared" si="7"/>
        <v/>
      </c>
      <c r="BR52" s="186" t="str">
        <f t="shared" si="8"/>
        <v/>
      </c>
      <c r="BS52" s="186" t="str">
        <f t="shared" si="9"/>
        <v/>
      </c>
      <c r="BT52" s="186" t="str">
        <f t="shared" si="10"/>
        <v/>
      </c>
      <c r="BU52" s="186" t="str">
        <f t="shared" si="11"/>
        <v/>
      </c>
      <c r="BV52" s="187"/>
    </row>
    <row r="53" spans="1:74">
      <c r="A53" s="414">
        <f>'Statement of Marks'!A55</f>
        <v>50</v>
      </c>
      <c r="B53" s="176">
        <f>IF('Statement of Marks'!B55="","",'Statement of Marks'!B55)</f>
        <v>950</v>
      </c>
      <c r="C53" s="177" t="str">
        <f>IF('Statement of Marks'!C55="","",'Statement of Marks'!C55)</f>
        <v/>
      </c>
      <c r="D53" s="178" t="str">
        <f>IF('Statement of Marks'!D55="","",'Statement of Marks'!D55)</f>
        <v/>
      </c>
      <c r="E53" s="179" t="str">
        <f>IF('Statement of Marks'!E55="","",'Statement of Marks'!E55)</f>
        <v/>
      </c>
      <c r="F53" s="179" t="str">
        <f>IF('Statement of Marks'!F55="","",'Statement of Marks'!F55)</f>
        <v/>
      </c>
      <c r="G53" s="179" t="str">
        <f>IF('Statement of Marks'!G55="","",'Statement of Marks'!G55)</f>
        <v/>
      </c>
      <c r="H53" s="180" t="str">
        <f>IF('Statement of Marks'!H55="","",'Statement of Marks'!H55)</f>
        <v/>
      </c>
      <c r="I53" s="180" t="str">
        <f>IF('Statement of Marks'!I55="","",'Statement of Marks'!I55)</f>
        <v/>
      </c>
      <c r="J53" s="404" t="str">
        <f>IF('Statement of Marks'!EI55="","",'Statement of Marks'!EI55)</f>
        <v/>
      </c>
      <c r="K53" s="404" t="str">
        <f>IF('Statement of Marks'!EJ55="","",'Statement of Marks'!EJ55)</f>
        <v/>
      </c>
      <c r="L53" s="181" t="str">
        <f>IF('Statement of Marks'!EM55="","",'Statement of Marks'!EM55)</f>
        <v/>
      </c>
      <c r="M53" s="182" t="str">
        <f>IF('Statement of Marks'!EL55="","",'Statement of Marks'!EL55)</f>
        <v/>
      </c>
      <c r="N53" s="183" t="str">
        <f>IF('Statement of Marks'!EN55="","",'Statement of Marks'!EN55)</f>
        <v/>
      </c>
      <c r="O53" s="184" t="str">
        <f>IF('Statement of Marks'!EG55="","",'Statement of Marks'!EG55)</f>
        <v xml:space="preserve">      </v>
      </c>
      <c r="P53" s="415" t="str">
        <f>IF('Statement of Marks'!EO55="","",'Statement of Marks'!EO55)</f>
        <v/>
      </c>
      <c r="BI53" s="185" t="str">
        <f>'Statement of Marks'!E55</f>
        <v/>
      </c>
      <c r="BJ53" s="186" t="str">
        <f t="shared" si="0"/>
        <v/>
      </c>
      <c r="BK53" s="186" t="str">
        <f t="shared" si="1"/>
        <v/>
      </c>
      <c r="BL53" s="186" t="str">
        <f t="shared" si="2"/>
        <v/>
      </c>
      <c r="BM53" s="186" t="str">
        <f t="shared" si="3"/>
        <v/>
      </c>
      <c r="BN53" s="186" t="str">
        <f t="shared" si="4"/>
        <v/>
      </c>
      <c r="BO53" s="186" t="str">
        <f t="shared" si="5"/>
        <v/>
      </c>
      <c r="BP53" s="186" t="str">
        <f t="shared" si="6"/>
        <v/>
      </c>
      <c r="BQ53" s="186" t="str">
        <f t="shared" si="7"/>
        <v/>
      </c>
      <c r="BR53" s="186" t="str">
        <f t="shared" si="8"/>
        <v/>
      </c>
      <c r="BS53" s="186" t="str">
        <f t="shared" si="9"/>
        <v/>
      </c>
      <c r="BT53" s="186" t="str">
        <f t="shared" si="10"/>
        <v/>
      </c>
      <c r="BU53" s="186" t="str">
        <f t="shared" si="11"/>
        <v/>
      </c>
      <c r="BV53" s="187"/>
    </row>
    <row r="54" spans="1:74">
      <c r="A54" s="414">
        <f>'Statement of Marks'!A56</f>
        <v>51</v>
      </c>
      <c r="B54" s="176">
        <f>IF('Statement of Marks'!B56="","",'Statement of Marks'!B56)</f>
        <v>951</v>
      </c>
      <c r="C54" s="177" t="str">
        <f>IF('Statement of Marks'!C56="","",'Statement of Marks'!C56)</f>
        <v/>
      </c>
      <c r="D54" s="178" t="str">
        <f>IF('Statement of Marks'!D56="","",'Statement of Marks'!D56)</f>
        <v/>
      </c>
      <c r="E54" s="179" t="str">
        <f>IF('Statement of Marks'!E56="","",'Statement of Marks'!E56)</f>
        <v/>
      </c>
      <c r="F54" s="179" t="str">
        <f>IF('Statement of Marks'!F56="","",'Statement of Marks'!F56)</f>
        <v/>
      </c>
      <c r="G54" s="179" t="str">
        <f>IF('Statement of Marks'!G56="","",'Statement of Marks'!G56)</f>
        <v/>
      </c>
      <c r="H54" s="180" t="str">
        <f>IF('Statement of Marks'!H56="","",'Statement of Marks'!H56)</f>
        <v/>
      </c>
      <c r="I54" s="180" t="str">
        <f>IF('Statement of Marks'!I56="","",'Statement of Marks'!I56)</f>
        <v/>
      </c>
      <c r="J54" s="404" t="str">
        <f>IF('Statement of Marks'!EI56="","",'Statement of Marks'!EI56)</f>
        <v/>
      </c>
      <c r="K54" s="404" t="str">
        <f>IF('Statement of Marks'!EJ56="","",'Statement of Marks'!EJ56)</f>
        <v/>
      </c>
      <c r="L54" s="181" t="str">
        <f>IF('Statement of Marks'!EM56="","",'Statement of Marks'!EM56)</f>
        <v/>
      </c>
      <c r="M54" s="182" t="str">
        <f>IF('Statement of Marks'!EL56="","",'Statement of Marks'!EL56)</f>
        <v/>
      </c>
      <c r="N54" s="183" t="str">
        <f>IF('Statement of Marks'!EN56="","",'Statement of Marks'!EN56)</f>
        <v/>
      </c>
      <c r="O54" s="184" t="str">
        <f>IF('Statement of Marks'!EG56="","",'Statement of Marks'!EG56)</f>
        <v xml:space="preserve">      </v>
      </c>
      <c r="P54" s="415" t="str">
        <f>IF('Statement of Marks'!EO56="","",'Statement of Marks'!EO56)</f>
        <v/>
      </c>
      <c r="BI54" s="185" t="str">
        <f>'Statement of Marks'!E56</f>
        <v/>
      </c>
      <c r="BJ54" s="186" t="str">
        <f t="shared" si="0"/>
        <v/>
      </c>
      <c r="BK54" s="186" t="str">
        <f t="shared" si="1"/>
        <v/>
      </c>
      <c r="BL54" s="186" t="str">
        <f t="shared" si="2"/>
        <v/>
      </c>
      <c r="BM54" s="186" t="str">
        <f t="shared" si="3"/>
        <v/>
      </c>
      <c r="BN54" s="186" t="str">
        <f t="shared" si="4"/>
        <v/>
      </c>
      <c r="BO54" s="186" t="str">
        <f t="shared" si="5"/>
        <v/>
      </c>
      <c r="BP54" s="186" t="str">
        <f t="shared" si="6"/>
        <v/>
      </c>
      <c r="BQ54" s="186" t="str">
        <f t="shared" si="7"/>
        <v/>
      </c>
      <c r="BR54" s="186" t="str">
        <f t="shared" si="8"/>
        <v/>
      </c>
      <c r="BS54" s="186" t="str">
        <f t="shared" si="9"/>
        <v/>
      </c>
      <c r="BT54" s="186" t="str">
        <f t="shared" si="10"/>
        <v/>
      </c>
      <c r="BU54" s="186" t="str">
        <f t="shared" si="11"/>
        <v/>
      </c>
      <c r="BV54" s="187"/>
    </row>
    <row r="55" spans="1:74">
      <c r="A55" s="414">
        <f>'Statement of Marks'!A57</f>
        <v>52</v>
      </c>
      <c r="B55" s="176">
        <f>IF('Statement of Marks'!B57="","",'Statement of Marks'!B57)</f>
        <v>952</v>
      </c>
      <c r="C55" s="177" t="str">
        <f>IF('Statement of Marks'!C57="","",'Statement of Marks'!C57)</f>
        <v/>
      </c>
      <c r="D55" s="178" t="str">
        <f>IF('Statement of Marks'!D57="","",'Statement of Marks'!D57)</f>
        <v/>
      </c>
      <c r="E55" s="179" t="str">
        <f>IF('Statement of Marks'!E57="","",'Statement of Marks'!E57)</f>
        <v/>
      </c>
      <c r="F55" s="179" t="str">
        <f>IF('Statement of Marks'!F57="","",'Statement of Marks'!F57)</f>
        <v/>
      </c>
      <c r="G55" s="179" t="str">
        <f>IF('Statement of Marks'!G57="","",'Statement of Marks'!G57)</f>
        <v/>
      </c>
      <c r="H55" s="180" t="str">
        <f>IF('Statement of Marks'!H57="","",'Statement of Marks'!H57)</f>
        <v/>
      </c>
      <c r="I55" s="180" t="str">
        <f>IF('Statement of Marks'!I57="","",'Statement of Marks'!I57)</f>
        <v/>
      </c>
      <c r="J55" s="404" t="str">
        <f>IF('Statement of Marks'!EI57="","",'Statement of Marks'!EI57)</f>
        <v/>
      </c>
      <c r="K55" s="404" t="str">
        <f>IF('Statement of Marks'!EJ57="","",'Statement of Marks'!EJ57)</f>
        <v/>
      </c>
      <c r="L55" s="181" t="str">
        <f>IF('Statement of Marks'!EM57="","",'Statement of Marks'!EM57)</f>
        <v/>
      </c>
      <c r="M55" s="182" t="str">
        <f>IF('Statement of Marks'!EL57="","",'Statement of Marks'!EL57)</f>
        <v/>
      </c>
      <c r="N55" s="183" t="str">
        <f>IF('Statement of Marks'!EN57="","",'Statement of Marks'!EN57)</f>
        <v/>
      </c>
      <c r="O55" s="184" t="str">
        <f>IF('Statement of Marks'!EG57="","",'Statement of Marks'!EG57)</f>
        <v xml:space="preserve">      </v>
      </c>
      <c r="P55" s="415" t="str">
        <f>IF('Statement of Marks'!EO57="","",'Statement of Marks'!EO57)</f>
        <v/>
      </c>
      <c r="BI55" s="185" t="str">
        <f>'Statement of Marks'!E57</f>
        <v/>
      </c>
      <c r="BJ55" s="186" t="str">
        <f t="shared" si="0"/>
        <v/>
      </c>
      <c r="BK55" s="186" t="str">
        <f t="shared" si="1"/>
        <v/>
      </c>
      <c r="BL55" s="186" t="str">
        <f t="shared" si="2"/>
        <v/>
      </c>
      <c r="BM55" s="186" t="str">
        <f t="shared" si="3"/>
        <v/>
      </c>
      <c r="BN55" s="186" t="str">
        <f t="shared" si="4"/>
        <v/>
      </c>
      <c r="BO55" s="186" t="str">
        <f t="shared" si="5"/>
        <v/>
      </c>
      <c r="BP55" s="186" t="str">
        <f t="shared" si="6"/>
        <v/>
      </c>
      <c r="BQ55" s="186" t="str">
        <f t="shared" si="7"/>
        <v/>
      </c>
      <c r="BR55" s="186" t="str">
        <f t="shared" si="8"/>
        <v/>
      </c>
      <c r="BS55" s="186" t="str">
        <f t="shared" si="9"/>
        <v/>
      </c>
      <c r="BT55" s="186" t="str">
        <f t="shared" si="10"/>
        <v/>
      </c>
      <c r="BU55" s="186" t="str">
        <f t="shared" si="11"/>
        <v/>
      </c>
      <c r="BV55" s="187"/>
    </row>
    <row r="56" spans="1:74">
      <c r="A56" s="414">
        <f>'Statement of Marks'!A58</f>
        <v>53</v>
      </c>
      <c r="B56" s="176">
        <f>IF('Statement of Marks'!B58="","",'Statement of Marks'!B58)</f>
        <v>953</v>
      </c>
      <c r="C56" s="177" t="str">
        <f>IF('Statement of Marks'!C58="","",'Statement of Marks'!C58)</f>
        <v/>
      </c>
      <c r="D56" s="178" t="str">
        <f>IF('Statement of Marks'!D58="","",'Statement of Marks'!D58)</f>
        <v/>
      </c>
      <c r="E56" s="179" t="str">
        <f>IF('Statement of Marks'!E58="","",'Statement of Marks'!E58)</f>
        <v/>
      </c>
      <c r="F56" s="179" t="str">
        <f>IF('Statement of Marks'!F58="","",'Statement of Marks'!F58)</f>
        <v/>
      </c>
      <c r="G56" s="179" t="str">
        <f>IF('Statement of Marks'!G58="","",'Statement of Marks'!G58)</f>
        <v/>
      </c>
      <c r="H56" s="180" t="str">
        <f>IF('Statement of Marks'!H58="","",'Statement of Marks'!H58)</f>
        <v/>
      </c>
      <c r="I56" s="180" t="str">
        <f>IF('Statement of Marks'!I58="","",'Statement of Marks'!I58)</f>
        <v/>
      </c>
      <c r="J56" s="404" t="str">
        <f>IF('Statement of Marks'!EI58="","",'Statement of Marks'!EI58)</f>
        <v/>
      </c>
      <c r="K56" s="404" t="str">
        <f>IF('Statement of Marks'!EJ58="","",'Statement of Marks'!EJ58)</f>
        <v/>
      </c>
      <c r="L56" s="181" t="str">
        <f>IF('Statement of Marks'!EM58="","",'Statement of Marks'!EM58)</f>
        <v/>
      </c>
      <c r="M56" s="182" t="str">
        <f>IF('Statement of Marks'!EL58="","",'Statement of Marks'!EL58)</f>
        <v/>
      </c>
      <c r="N56" s="183" t="str">
        <f>IF('Statement of Marks'!EN58="","",'Statement of Marks'!EN58)</f>
        <v/>
      </c>
      <c r="O56" s="184" t="str">
        <f>IF('Statement of Marks'!EG58="","",'Statement of Marks'!EG58)</f>
        <v xml:space="preserve">      </v>
      </c>
      <c r="P56" s="415" t="str">
        <f>IF('Statement of Marks'!EO58="","",'Statement of Marks'!EO58)</f>
        <v/>
      </c>
      <c r="BI56" s="185" t="str">
        <f>'Statement of Marks'!E58</f>
        <v/>
      </c>
      <c r="BJ56" s="186" t="str">
        <f t="shared" si="0"/>
        <v/>
      </c>
      <c r="BK56" s="186" t="str">
        <f t="shared" si="1"/>
        <v/>
      </c>
      <c r="BL56" s="186" t="str">
        <f t="shared" si="2"/>
        <v/>
      </c>
      <c r="BM56" s="186" t="str">
        <f t="shared" si="3"/>
        <v/>
      </c>
      <c r="BN56" s="186" t="str">
        <f t="shared" si="4"/>
        <v/>
      </c>
      <c r="BO56" s="186" t="str">
        <f t="shared" si="5"/>
        <v/>
      </c>
      <c r="BP56" s="186" t="str">
        <f t="shared" si="6"/>
        <v/>
      </c>
      <c r="BQ56" s="186" t="str">
        <f t="shared" si="7"/>
        <v/>
      </c>
      <c r="BR56" s="186" t="str">
        <f t="shared" si="8"/>
        <v/>
      </c>
      <c r="BS56" s="186" t="str">
        <f t="shared" si="9"/>
        <v/>
      </c>
      <c r="BT56" s="186" t="str">
        <f t="shared" si="10"/>
        <v/>
      </c>
      <c r="BU56" s="186" t="str">
        <f t="shared" si="11"/>
        <v/>
      </c>
      <c r="BV56" s="187"/>
    </row>
    <row r="57" spans="1:74">
      <c r="A57" s="414">
        <f>'Statement of Marks'!A59</f>
        <v>54</v>
      </c>
      <c r="B57" s="176">
        <f>IF('Statement of Marks'!B59="","",'Statement of Marks'!B59)</f>
        <v>954</v>
      </c>
      <c r="C57" s="177" t="str">
        <f>IF('Statement of Marks'!C59="","",'Statement of Marks'!C59)</f>
        <v/>
      </c>
      <c r="D57" s="178" t="str">
        <f>IF('Statement of Marks'!D59="","",'Statement of Marks'!D59)</f>
        <v/>
      </c>
      <c r="E57" s="179" t="str">
        <f>IF('Statement of Marks'!E59="","",'Statement of Marks'!E59)</f>
        <v/>
      </c>
      <c r="F57" s="179" t="str">
        <f>IF('Statement of Marks'!F59="","",'Statement of Marks'!F59)</f>
        <v/>
      </c>
      <c r="G57" s="179" t="str">
        <f>IF('Statement of Marks'!G59="","",'Statement of Marks'!G59)</f>
        <v/>
      </c>
      <c r="H57" s="180" t="str">
        <f>IF('Statement of Marks'!H59="","",'Statement of Marks'!H59)</f>
        <v/>
      </c>
      <c r="I57" s="180" t="str">
        <f>IF('Statement of Marks'!I59="","",'Statement of Marks'!I59)</f>
        <v/>
      </c>
      <c r="J57" s="404" t="str">
        <f>IF('Statement of Marks'!EI59="","",'Statement of Marks'!EI59)</f>
        <v/>
      </c>
      <c r="K57" s="404" t="str">
        <f>IF('Statement of Marks'!EJ59="","",'Statement of Marks'!EJ59)</f>
        <v/>
      </c>
      <c r="L57" s="181" t="str">
        <f>IF('Statement of Marks'!EM59="","",'Statement of Marks'!EM59)</f>
        <v/>
      </c>
      <c r="M57" s="182" t="str">
        <f>IF('Statement of Marks'!EL59="","",'Statement of Marks'!EL59)</f>
        <v/>
      </c>
      <c r="N57" s="183" t="str">
        <f>IF('Statement of Marks'!EN59="","",'Statement of Marks'!EN59)</f>
        <v/>
      </c>
      <c r="O57" s="184" t="str">
        <f>IF('Statement of Marks'!EG59="","",'Statement of Marks'!EG59)</f>
        <v xml:space="preserve">      </v>
      </c>
      <c r="P57" s="415" t="str">
        <f>IF('Statement of Marks'!EO59="","",'Statement of Marks'!EO59)</f>
        <v/>
      </c>
      <c r="BI57" s="185" t="str">
        <f>'Statement of Marks'!E59</f>
        <v/>
      </c>
      <c r="BJ57" s="186" t="str">
        <f t="shared" si="0"/>
        <v/>
      </c>
      <c r="BK57" s="186" t="str">
        <f t="shared" si="1"/>
        <v/>
      </c>
      <c r="BL57" s="186" t="str">
        <f t="shared" si="2"/>
        <v/>
      </c>
      <c r="BM57" s="186" t="str">
        <f t="shared" si="3"/>
        <v/>
      </c>
      <c r="BN57" s="186" t="str">
        <f t="shared" si="4"/>
        <v/>
      </c>
      <c r="BO57" s="186" t="str">
        <f t="shared" si="5"/>
        <v/>
      </c>
      <c r="BP57" s="186" t="str">
        <f t="shared" si="6"/>
        <v/>
      </c>
      <c r="BQ57" s="186" t="str">
        <f t="shared" si="7"/>
        <v/>
      </c>
      <c r="BR57" s="186" t="str">
        <f t="shared" si="8"/>
        <v/>
      </c>
      <c r="BS57" s="186" t="str">
        <f t="shared" si="9"/>
        <v/>
      </c>
      <c r="BT57" s="186" t="str">
        <f t="shared" si="10"/>
        <v/>
      </c>
      <c r="BU57" s="186" t="str">
        <f t="shared" si="11"/>
        <v/>
      </c>
      <c r="BV57" s="187"/>
    </row>
    <row r="58" spans="1:74">
      <c r="A58" s="414">
        <f>'Statement of Marks'!A60</f>
        <v>55</v>
      </c>
      <c r="B58" s="176">
        <f>IF('Statement of Marks'!B60="","",'Statement of Marks'!B60)</f>
        <v>955</v>
      </c>
      <c r="C58" s="177" t="str">
        <f>IF('Statement of Marks'!C60="","",'Statement of Marks'!C60)</f>
        <v/>
      </c>
      <c r="D58" s="178" t="str">
        <f>IF('Statement of Marks'!D60="","",'Statement of Marks'!D60)</f>
        <v/>
      </c>
      <c r="E58" s="179" t="str">
        <f>IF('Statement of Marks'!E60="","",'Statement of Marks'!E60)</f>
        <v/>
      </c>
      <c r="F58" s="179" t="str">
        <f>IF('Statement of Marks'!F60="","",'Statement of Marks'!F60)</f>
        <v/>
      </c>
      <c r="G58" s="179" t="str">
        <f>IF('Statement of Marks'!G60="","",'Statement of Marks'!G60)</f>
        <v/>
      </c>
      <c r="H58" s="180" t="str">
        <f>IF('Statement of Marks'!H60="","",'Statement of Marks'!H60)</f>
        <v/>
      </c>
      <c r="I58" s="180" t="str">
        <f>IF('Statement of Marks'!I60="","",'Statement of Marks'!I60)</f>
        <v/>
      </c>
      <c r="J58" s="404" t="str">
        <f>IF('Statement of Marks'!EI60="","",'Statement of Marks'!EI60)</f>
        <v/>
      </c>
      <c r="K58" s="404" t="str">
        <f>IF('Statement of Marks'!EJ60="","",'Statement of Marks'!EJ60)</f>
        <v/>
      </c>
      <c r="L58" s="181" t="str">
        <f>IF('Statement of Marks'!EM60="","",'Statement of Marks'!EM60)</f>
        <v/>
      </c>
      <c r="M58" s="182" t="str">
        <f>IF('Statement of Marks'!EL60="","",'Statement of Marks'!EL60)</f>
        <v/>
      </c>
      <c r="N58" s="183" t="str">
        <f>IF('Statement of Marks'!EN60="","",'Statement of Marks'!EN60)</f>
        <v/>
      </c>
      <c r="O58" s="184" t="str">
        <f>IF('Statement of Marks'!EG60="","",'Statement of Marks'!EG60)</f>
        <v xml:space="preserve">      </v>
      </c>
      <c r="P58" s="415" t="str">
        <f>IF('Statement of Marks'!EO60="","",'Statement of Marks'!EO60)</f>
        <v/>
      </c>
      <c r="BI58" s="185" t="str">
        <f>'Statement of Marks'!E60</f>
        <v/>
      </c>
      <c r="BJ58" s="186" t="str">
        <f t="shared" si="0"/>
        <v/>
      </c>
      <c r="BK58" s="186" t="str">
        <f t="shared" si="1"/>
        <v/>
      </c>
      <c r="BL58" s="186" t="str">
        <f t="shared" si="2"/>
        <v/>
      </c>
      <c r="BM58" s="186" t="str">
        <f t="shared" si="3"/>
        <v/>
      </c>
      <c r="BN58" s="186" t="str">
        <f t="shared" si="4"/>
        <v/>
      </c>
      <c r="BO58" s="186" t="str">
        <f t="shared" si="5"/>
        <v/>
      </c>
      <c r="BP58" s="186" t="str">
        <f t="shared" si="6"/>
        <v/>
      </c>
      <c r="BQ58" s="186" t="str">
        <f t="shared" si="7"/>
        <v/>
      </c>
      <c r="BR58" s="186" t="str">
        <f t="shared" si="8"/>
        <v/>
      </c>
      <c r="BS58" s="186" t="str">
        <f t="shared" si="9"/>
        <v/>
      </c>
      <c r="BT58" s="186" t="str">
        <f t="shared" si="10"/>
        <v/>
      </c>
      <c r="BU58" s="186" t="str">
        <f t="shared" si="11"/>
        <v/>
      </c>
      <c r="BV58" s="187"/>
    </row>
    <row r="59" spans="1:74">
      <c r="A59" s="414">
        <f>'Statement of Marks'!A61</f>
        <v>56</v>
      </c>
      <c r="B59" s="176">
        <f>IF('Statement of Marks'!B61="","",'Statement of Marks'!B61)</f>
        <v>956</v>
      </c>
      <c r="C59" s="177" t="str">
        <f>IF('Statement of Marks'!C61="","",'Statement of Marks'!C61)</f>
        <v/>
      </c>
      <c r="D59" s="178" t="str">
        <f>IF('Statement of Marks'!D61="","",'Statement of Marks'!D61)</f>
        <v/>
      </c>
      <c r="E59" s="179" t="str">
        <f>IF('Statement of Marks'!E61="","",'Statement of Marks'!E61)</f>
        <v/>
      </c>
      <c r="F59" s="179" t="str">
        <f>IF('Statement of Marks'!F61="","",'Statement of Marks'!F61)</f>
        <v/>
      </c>
      <c r="G59" s="179" t="str">
        <f>IF('Statement of Marks'!G61="","",'Statement of Marks'!G61)</f>
        <v/>
      </c>
      <c r="H59" s="180" t="str">
        <f>IF('Statement of Marks'!H61="","",'Statement of Marks'!H61)</f>
        <v/>
      </c>
      <c r="I59" s="180" t="str">
        <f>IF('Statement of Marks'!I61="","",'Statement of Marks'!I61)</f>
        <v/>
      </c>
      <c r="J59" s="404" t="str">
        <f>IF('Statement of Marks'!EI61="","",'Statement of Marks'!EI61)</f>
        <v/>
      </c>
      <c r="K59" s="404" t="str">
        <f>IF('Statement of Marks'!EJ61="","",'Statement of Marks'!EJ61)</f>
        <v/>
      </c>
      <c r="L59" s="181" t="str">
        <f>IF('Statement of Marks'!EM61="","",'Statement of Marks'!EM61)</f>
        <v/>
      </c>
      <c r="M59" s="182" t="str">
        <f>IF('Statement of Marks'!EL61="","",'Statement of Marks'!EL61)</f>
        <v/>
      </c>
      <c r="N59" s="183" t="str">
        <f>IF('Statement of Marks'!EN61="","",'Statement of Marks'!EN61)</f>
        <v/>
      </c>
      <c r="O59" s="184" t="str">
        <f>IF('Statement of Marks'!EG61="","",'Statement of Marks'!EG61)</f>
        <v xml:space="preserve">      </v>
      </c>
      <c r="P59" s="415" t="str">
        <f>IF('Statement of Marks'!EO61="","",'Statement of Marks'!EO61)</f>
        <v/>
      </c>
      <c r="BI59" s="185" t="str">
        <f>'Statement of Marks'!E61</f>
        <v/>
      </c>
      <c r="BJ59" s="186" t="str">
        <f t="shared" si="0"/>
        <v/>
      </c>
      <c r="BK59" s="186" t="str">
        <f t="shared" si="1"/>
        <v/>
      </c>
      <c r="BL59" s="186" t="str">
        <f t="shared" si="2"/>
        <v/>
      </c>
      <c r="BM59" s="186" t="str">
        <f t="shared" si="3"/>
        <v/>
      </c>
      <c r="BN59" s="186" t="str">
        <f t="shared" si="4"/>
        <v/>
      </c>
      <c r="BO59" s="186" t="str">
        <f t="shared" si="5"/>
        <v/>
      </c>
      <c r="BP59" s="186" t="str">
        <f t="shared" si="6"/>
        <v/>
      </c>
      <c r="BQ59" s="186" t="str">
        <f t="shared" si="7"/>
        <v/>
      </c>
      <c r="BR59" s="186" t="str">
        <f t="shared" si="8"/>
        <v/>
      </c>
      <c r="BS59" s="186" t="str">
        <f t="shared" si="9"/>
        <v/>
      </c>
      <c r="BT59" s="186" t="str">
        <f t="shared" si="10"/>
        <v/>
      </c>
      <c r="BU59" s="186" t="str">
        <f t="shared" si="11"/>
        <v/>
      </c>
      <c r="BV59" s="187"/>
    </row>
    <row r="60" spans="1:74">
      <c r="A60" s="414">
        <f>'Statement of Marks'!A62</f>
        <v>57</v>
      </c>
      <c r="B60" s="176">
        <f>IF('Statement of Marks'!B62="","",'Statement of Marks'!B62)</f>
        <v>957</v>
      </c>
      <c r="C60" s="177" t="str">
        <f>IF('Statement of Marks'!C62="","",'Statement of Marks'!C62)</f>
        <v/>
      </c>
      <c r="D60" s="178" t="str">
        <f>IF('Statement of Marks'!D62="","",'Statement of Marks'!D62)</f>
        <v/>
      </c>
      <c r="E60" s="179" t="str">
        <f>IF('Statement of Marks'!E62="","",'Statement of Marks'!E62)</f>
        <v/>
      </c>
      <c r="F60" s="179" t="str">
        <f>IF('Statement of Marks'!F62="","",'Statement of Marks'!F62)</f>
        <v/>
      </c>
      <c r="G60" s="179" t="str">
        <f>IF('Statement of Marks'!G62="","",'Statement of Marks'!G62)</f>
        <v/>
      </c>
      <c r="H60" s="180" t="str">
        <f>IF('Statement of Marks'!H62="","",'Statement of Marks'!H62)</f>
        <v/>
      </c>
      <c r="I60" s="180" t="str">
        <f>IF('Statement of Marks'!I62="","",'Statement of Marks'!I62)</f>
        <v/>
      </c>
      <c r="J60" s="404" t="str">
        <f>IF('Statement of Marks'!EI62="","",'Statement of Marks'!EI62)</f>
        <v/>
      </c>
      <c r="K60" s="404" t="str">
        <f>IF('Statement of Marks'!EJ62="","",'Statement of Marks'!EJ62)</f>
        <v/>
      </c>
      <c r="L60" s="181" t="str">
        <f>IF('Statement of Marks'!EM62="","",'Statement of Marks'!EM62)</f>
        <v/>
      </c>
      <c r="M60" s="182" t="str">
        <f>IF('Statement of Marks'!EL62="","",'Statement of Marks'!EL62)</f>
        <v/>
      </c>
      <c r="N60" s="183" t="str">
        <f>IF('Statement of Marks'!EN62="","",'Statement of Marks'!EN62)</f>
        <v/>
      </c>
      <c r="O60" s="184" t="str">
        <f>IF('Statement of Marks'!EG62="","",'Statement of Marks'!EG62)</f>
        <v xml:space="preserve">      </v>
      </c>
      <c r="P60" s="415" t="str">
        <f>IF('Statement of Marks'!EO62="","",'Statement of Marks'!EO62)</f>
        <v/>
      </c>
      <c r="BI60" s="185" t="str">
        <f>'Statement of Marks'!E62</f>
        <v/>
      </c>
      <c r="BJ60" s="186" t="str">
        <f t="shared" si="0"/>
        <v/>
      </c>
      <c r="BK60" s="186" t="str">
        <f t="shared" si="1"/>
        <v/>
      </c>
      <c r="BL60" s="186" t="str">
        <f t="shared" si="2"/>
        <v/>
      </c>
      <c r="BM60" s="186" t="str">
        <f t="shared" si="3"/>
        <v/>
      </c>
      <c r="BN60" s="186" t="str">
        <f t="shared" si="4"/>
        <v/>
      </c>
      <c r="BO60" s="186" t="str">
        <f t="shared" si="5"/>
        <v/>
      </c>
      <c r="BP60" s="186" t="str">
        <f t="shared" si="6"/>
        <v/>
      </c>
      <c r="BQ60" s="186" t="str">
        <f t="shared" si="7"/>
        <v/>
      </c>
      <c r="BR60" s="186" t="str">
        <f t="shared" si="8"/>
        <v/>
      </c>
      <c r="BS60" s="186" t="str">
        <f t="shared" si="9"/>
        <v/>
      </c>
      <c r="BT60" s="186" t="str">
        <f t="shared" si="10"/>
        <v/>
      </c>
      <c r="BU60" s="186" t="str">
        <f t="shared" si="11"/>
        <v/>
      </c>
      <c r="BV60" s="187"/>
    </row>
    <row r="61" spans="1:74">
      <c r="A61" s="414">
        <f>'Statement of Marks'!A63</f>
        <v>58</v>
      </c>
      <c r="B61" s="176">
        <f>IF('Statement of Marks'!B63="","",'Statement of Marks'!B63)</f>
        <v>958</v>
      </c>
      <c r="C61" s="177" t="str">
        <f>IF('Statement of Marks'!C63="","",'Statement of Marks'!C63)</f>
        <v/>
      </c>
      <c r="D61" s="178" t="str">
        <f>IF('Statement of Marks'!D63="","",'Statement of Marks'!D63)</f>
        <v/>
      </c>
      <c r="E61" s="179" t="str">
        <f>IF('Statement of Marks'!E63="","",'Statement of Marks'!E63)</f>
        <v/>
      </c>
      <c r="F61" s="179" t="str">
        <f>IF('Statement of Marks'!F63="","",'Statement of Marks'!F63)</f>
        <v/>
      </c>
      <c r="G61" s="179" t="str">
        <f>IF('Statement of Marks'!G63="","",'Statement of Marks'!G63)</f>
        <v/>
      </c>
      <c r="H61" s="180" t="str">
        <f>IF('Statement of Marks'!H63="","",'Statement of Marks'!H63)</f>
        <v/>
      </c>
      <c r="I61" s="180" t="str">
        <f>IF('Statement of Marks'!I63="","",'Statement of Marks'!I63)</f>
        <v/>
      </c>
      <c r="J61" s="404" t="str">
        <f>IF('Statement of Marks'!EI63="","",'Statement of Marks'!EI63)</f>
        <v/>
      </c>
      <c r="K61" s="404" t="str">
        <f>IF('Statement of Marks'!EJ63="","",'Statement of Marks'!EJ63)</f>
        <v/>
      </c>
      <c r="L61" s="181" t="str">
        <f>IF('Statement of Marks'!EM63="","",'Statement of Marks'!EM63)</f>
        <v/>
      </c>
      <c r="M61" s="182" t="str">
        <f>IF('Statement of Marks'!EL63="","",'Statement of Marks'!EL63)</f>
        <v/>
      </c>
      <c r="N61" s="183" t="str">
        <f>IF('Statement of Marks'!EN63="","",'Statement of Marks'!EN63)</f>
        <v/>
      </c>
      <c r="O61" s="184" t="str">
        <f>IF('Statement of Marks'!EG63="","",'Statement of Marks'!EG63)</f>
        <v xml:space="preserve">      </v>
      </c>
      <c r="P61" s="415" t="str">
        <f>IF('Statement of Marks'!EO63="","",'Statement of Marks'!EO63)</f>
        <v/>
      </c>
      <c r="BI61" s="185" t="str">
        <f>'Statement of Marks'!E63</f>
        <v/>
      </c>
      <c r="BJ61" s="186" t="str">
        <f t="shared" si="0"/>
        <v/>
      </c>
      <c r="BK61" s="186" t="str">
        <f t="shared" si="1"/>
        <v/>
      </c>
      <c r="BL61" s="186" t="str">
        <f t="shared" si="2"/>
        <v/>
      </c>
      <c r="BM61" s="186" t="str">
        <f t="shared" si="3"/>
        <v/>
      </c>
      <c r="BN61" s="186" t="str">
        <f t="shared" si="4"/>
        <v/>
      </c>
      <c r="BO61" s="186" t="str">
        <f t="shared" si="5"/>
        <v/>
      </c>
      <c r="BP61" s="186" t="str">
        <f t="shared" si="6"/>
        <v/>
      </c>
      <c r="BQ61" s="186" t="str">
        <f t="shared" si="7"/>
        <v/>
      </c>
      <c r="BR61" s="186" t="str">
        <f t="shared" si="8"/>
        <v/>
      </c>
      <c r="BS61" s="186" t="str">
        <f t="shared" si="9"/>
        <v/>
      </c>
      <c r="BT61" s="186" t="str">
        <f t="shared" si="10"/>
        <v/>
      </c>
      <c r="BU61" s="186" t="str">
        <f t="shared" si="11"/>
        <v/>
      </c>
      <c r="BV61" s="187"/>
    </row>
    <row r="62" spans="1:74">
      <c r="A62" s="414">
        <f>'Statement of Marks'!A64</f>
        <v>59</v>
      </c>
      <c r="B62" s="176">
        <f>IF('Statement of Marks'!B64="","",'Statement of Marks'!B64)</f>
        <v>959</v>
      </c>
      <c r="C62" s="177" t="str">
        <f>IF('Statement of Marks'!C64="","",'Statement of Marks'!C64)</f>
        <v/>
      </c>
      <c r="D62" s="178" t="str">
        <f>IF('Statement of Marks'!D64="","",'Statement of Marks'!D64)</f>
        <v/>
      </c>
      <c r="E62" s="179" t="str">
        <f>IF('Statement of Marks'!E64="","",'Statement of Marks'!E64)</f>
        <v/>
      </c>
      <c r="F62" s="179" t="str">
        <f>IF('Statement of Marks'!F64="","",'Statement of Marks'!F64)</f>
        <v/>
      </c>
      <c r="G62" s="179" t="str">
        <f>IF('Statement of Marks'!G64="","",'Statement of Marks'!G64)</f>
        <v/>
      </c>
      <c r="H62" s="180" t="str">
        <f>IF('Statement of Marks'!H64="","",'Statement of Marks'!H64)</f>
        <v/>
      </c>
      <c r="I62" s="180" t="str">
        <f>IF('Statement of Marks'!I64="","",'Statement of Marks'!I64)</f>
        <v/>
      </c>
      <c r="J62" s="404" t="str">
        <f>IF('Statement of Marks'!EI64="","",'Statement of Marks'!EI64)</f>
        <v/>
      </c>
      <c r="K62" s="404" t="str">
        <f>IF('Statement of Marks'!EJ64="","",'Statement of Marks'!EJ64)</f>
        <v/>
      </c>
      <c r="L62" s="181" t="str">
        <f>IF('Statement of Marks'!EM64="","",'Statement of Marks'!EM64)</f>
        <v/>
      </c>
      <c r="M62" s="182" t="str">
        <f>IF('Statement of Marks'!EL64="","",'Statement of Marks'!EL64)</f>
        <v/>
      </c>
      <c r="N62" s="183" t="str">
        <f>IF('Statement of Marks'!EN64="","",'Statement of Marks'!EN64)</f>
        <v/>
      </c>
      <c r="O62" s="184" t="str">
        <f>IF('Statement of Marks'!EG64="","",'Statement of Marks'!EG64)</f>
        <v xml:space="preserve">      </v>
      </c>
      <c r="P62" s="415" t="str">
        <f>IF('Statement of Marks'!EO64="","",'Statement of Marks'!EO64)</f>
        <v/>
      </c>
      <c r="BI62" s="185" t="str">
        <f>'Statement of Marks'!E64</f>
        <v/>
      </c>
      <c r="BJ62" s="186" t="str">
        <f t="shared" si="0"/>
        <v/>
      </c>
      <c r="BK62" s="186" t="str">
        <f t="shared" si="1"/>
        <v/>
      </c>
      <c r="BL62" s="186" t="str">
        <f t="shared" si="2"/>
        <v/>
      </c>
      <c r="BM62" s="186" t="str">
        <f t="shared" si="3"/>
        <v/>
      </c>
      <c r="BN62" s="186" t="str">
        <f t="shared" si="4"/>
        <v/>
      </c>
      <c r="BO62" s="186" t="str">
        <f t="shared" si="5"/>
        <v/>
      </c>
      <c r="BP62" s="186" t="str">
        <f t="shared" si="6"/>
        <v/>
      </c>
      <c r="BQ62" s="186" t="str">
        <f t="shared" si="7"/>
        <v/>
      </c>
      <c r="BR62" s="186" t="str">
        <f t="shared" si="8"/>
        <v/>
      </c>
      <c r="BS62" s="186" t="str">
        <f t="shared" si="9"/>
        <v/>
      </c>
      <c r="BT62" s="186" t="str">
        <f t="shared" si="10"/>
        <v/>
      </c>
      <c r="BU62" s="186" t="str">
        <f t="shared" si="11"/>
        <v/>
      </c>
      <c r="BV62" s="187"/>
    </row>
    <row r="63" spans="1:74">
      <c r="A63" s="414">
        <f>'Statement of Marks'!A65</f>
        <v>60</v>
      </c>
      <c r="B63" s="176">
        <f>IF('Statement of Marks'!B65="","",'Statement of Marks'!B65)</f>
        <v>960</v>
      </c>
      <c r="C63" s="177" t="str">
        <f>IF('Statement of Marks'!C65="","",'Statement of Marks'!C65)</f>
        <v/>
      </c>
      <c r="D63" s="178" t="str">
        <f>IF('Statement of Marks'!D65="","",'Statement of Marks'!D65)</f>
        <v/>
      </c>
      <c r="E63" s="179" t="str">
        <f>IF('Statement of Marks'!E65="","",'Statement of Marks'!E65)</f>
        <v/>
      </c>
      <c r="F63" s="179" t="str">
        <f>IF('Statement of Marks'!F65="","",'Statement of Marks'!F65)</f>
        <v/>
      </c>
      <c r="G63" s="179" t="str">
        <f>IF('Statement of Marks'!G65="","",'Statement of Marks'!G65)</f>
        <v/>
      </c>
      <c r="H63" s="180" t="str">
        <f>IF('Statement of Marks'!H65="","",'Statement of Marks'!H65)</f>
        <v/>
      </c>
      <c r="I63" s="180" t="str">
        <f>IF('Statement of Marks'!I65="","",'Statement of Marks'!I65)</f>
        <v/>
      </c>
      <c r="J63" s="404" t="str">
        <f>IF('Statement of Marks'!EI65="","",'Statement of Marks'!EI65)</f>
        <v/>
      </c>
      <c r="K63" s="404" t="str">
        <f>IF('Statement of Marks'!EJ65="","",'Statement of Marks'!EJ65)</f>
        <v/>
      </c>
      <c r="L63" s="181" t="str">
        <f>IF('Statement of Marks'!EM65="","",'Statement of Marks'!EM65)</f>
        <v/>
      </c>
      <c r="M63" s="182" t="str">
        <f>IF('Statement of Marks'!EL65="","",'Statement of Marks'!EL65)</f>
        <v/>
      </c>
      <c r="N63" s="183" t="str">
        <f>IF('Statement of Marks'!EN65="","",'Statement of Marks'!EN65)</f>
        <v/>
      </c>
      <c r="O63" s="184" t="str">
        <f>IF('Statement of Marks'!EG65="","",'Statement of Marks'!EG65)</f>
        <v xml:space="preserve">      </v>
      </c>
      <c r="P63" s="415" t="str">
        <f>IF('Statement of Marks'!EO65="","",'Statement of Marks'!EO65)</f>
        <v/>
      </c>
      <c r="BI63" s="185" t="str">
        <f>'Statement of Marks'!E65</f>
        <v/>
      </c>
      <c r="BJ63" s="186" t="str">
        <f t="shared" si="0"/>
        <v/>
      </c>
      <c r="BK63" s="186" t="str">
        <f t="shared" si="1"/>
        <v/>
      </c>
      <c r="BL63" s="186" t="str">
        <f t="shared" si="2"/>
        <v/>
      </c>
      <c r="BM63" s="186" t="str">
        <f t="shared" si="3"/>
        <v/>
      </c>
      <c r="BN63" s="186" t="str">
        <f t="shared" si="4"/>
        <v/>
      </c>
      <c r="BO63" s="186" t="str">
        <f t="shared" si="5"/>
        <v/>
      </c>
      <c r="BP63" s="186" t="str">
        <f t="shared" si="6"/>
        <v/>
      </c>
      <c r="BQ63" s="186" t="str">
        <f t="shared" si="7"/>
        <v/>
      </c>
      <c r="BR63" s="186" t="str">
        <f t="shared" si="8"/>
        <v/>
      </c>
      <c r="BS63" s="186" t="str">
        <f t="shared" si="9"/>
        <v/>
      </c>
      <c r="BT63" s="186" t="str">
        <f t="shared" si="10"/>
        <v/>
      </c>
      <c r="BU63" s="186" t="str">
        <f t="shared" si="11"/>
        <v/>
      </c>
      <c r="BV63" s="187"/>
    </row>
    <row r="64" spans="1:74">
      <c r="A64" s="414">
        <f>'Statement of Marks'!A66</f>
        <v>61</v>
      </c>
      <c r="B64" s="176">
        <f>IF('Statement of Marks'!B66="","",'Statement of Marks'!B66)</f>
        <v>961</v>
      </c>
      <c r="C64" s="177" t="str">
        <f>IF('Statement of Marks'!C66="","",'Statement of Marks'!C66)</f>
        <v/>
      </c>
      <c r="D64" s="178" t="str">
        <f>IF('Statement of Marks'!D66="","",'Statement of Marks'!D66)</f>
        <v/>
      </c>
      <c r="E64" s="179" t="str">
        <f>IF('Statement of Marks'!E66="","",'Statement of Marks'!E66)</f>
        <v/>
      </c>
      <c r="F64" s="179" t="str">
        <f>IF('Statement of Marks'!F66="","",'Statement of Marks'!F66)</f>
        <v/>
      </c>
      <c r="G64" s="179" t="str">
        <f>IF('Statement of Marks'!G66="","",'Statement of Marks'!G66)</f>
        <v/>
      </c>
      <c r="H64" s="180" t="str">
        <f>IF('Statement of Marks'!H66="","",'Statement of Marks'!H66)</f>
        <v/>
      </c>
      <c r="I64" s="180" t="str">
        <f>IF('Statement of Marks'!I66="","",'Statement of Marks'!I66)</f>
        <v/>
      </c>
      <c r="J64" s="404" t="str">
        <f>IF('Statement of Marks'!EI66="","",'Statement of Marks'!EI66)</f>
        <v/>
      </c>
      <c r="K64" s="404" t="str">
        <f>IF('Statement of Marks'!EJ66="","",'Statement of Marks'!EJ66)</f>
        <v/>
      </c>
      <c r="L64" s="181" t="str">
        <f>IF('Statement of Marks'!EM66="","",'Statement of Marks'!EM66)</f>
        <v/>
      </c>
      <c r="M64" s="182" t="str">
        <f>IF('Statement of Marks'!EL66="","",'Statement of Marks'!EL66)</f>
        <v/>
      </c>
      <c r="N64" s="183" t="str">
        <f>IF('Statement of Marks'!EN66="","",'Statement of Marks'!EN66)</f>
        <v/>
      </c>
      <c r="O64" s="184" t="str">
        <f>IF('Statement of Marks'!EG66="","",'Statement of Marks'!EG66)</f>
        <v xml:space="preserve">      </v>
      </c>
      <c r="P64" s="415" t="str">
        <f>IF('Statement of Marks'!EO66="","",'Statement of Marks'!EO66)</f>
        <v/>
      </c>
      <c r="BI64" s="185" t="str">
        <f>'Statement of Marks'!E66</f>
        <v/>
      </c>
      <c r="BJ64" s="186" t="str">
        <f t="shared" si="0"/>
        <v/>
      </c>
      <c r="BK64" s="186" t="str">
        <f t="shared" si="1"/>
        <v/>
      </c>
      <c r="BL64" s="186" t="str">
        <f t="shared" si="2"/>
        <v/>
      </c>
      <c r="BM64" s="186" t="str">
        <f t="shared" si="3"/>
        <v/>
      </c>
      <c r="BN64" s="186" t="str">
        <f t="shared" si="4"/>
        <v/>
      </c>
      <c r="BO64" s="186" t="str">
        <f t="shared" si="5"/>
        <v/>
      </c>
      <c r="BP64" s="186" t="str">
        <f t="shared" si="6"/>
        <v/>
      </c>
      <c r="BQ64" s="186" t="str">
        <f t="shared" si="7"/>
        <v/>
      </c>
      <c r="BR64" s="186" t="str">
        <f t="shared" si="8"/>
        <v/>
      </c>
      <c r="BS64" s="186" t="str">
        <f t="shared" si="9"/>
        <v/>
      </c>
      <c r="BT64" s="186" t="str">
        <f t="shared" si="10"/>
        <v/>
      </c>
      <c r="BU64" s="186" t="str">
        <f t="shared" si="11"/>
        <v/>
      </c>
      <c r="BV64" s="187"/>
    </row>
    <row r="65" spans="1:74">
      <c r="A65" s="414">
        <f>'Statement of Marks'!A67</f>
        <v>62</v>
      </c>
      <c r="B65" s="176">
        <f>IF('Statement of Marks'!B67="","",'Statement of Marks'!B67)</f>
        <v>962</v>
      </c>
      <c r="C65" s="177" t="str">
        <f>IF('Statement of Marks'!C67="","",'Statement of Marks'!C67)</f>
        <v/>
      </c>
      <c r="D65" s="178" t="str">
        <f>IF('Statement of Marks'!D67="","",'Statement of Marks'!D67)</f>
        <v/>
      </c>
      <c r="E65" s="179" t="str">
        <f>IF('Statement of Marks'!E67="","",'Statement of Marks'!E67)</f>
        <v/>
      </c>
      <c r="F65" s="179" t="str">
        <f>IF('Statement of Marks'!F67="","",'Statement of Marks'!F67)</f>
        <v/>
      </c>
      <c r="G65" s="179" t="str">
        <f>IF('Statement of Marks'!G67="","",'Statement of Marks'!G67)</f>
        <v/>
      </c>
      <c r="H65" s="180" t="str">
        <f>IF('Statement of Marks'!H67="","",'Statement of Marks'!H67)</f>
        <v/>
      </c>
      <c r="I65" s="180" t="str">
        <f>IF('Statement of Marks'!I67="","",'Statement of Marks'!I67)</f>
        <v/>
      </c>
      <c r="J65" s="404" t="str">
        <f>IF('Statement of Marks'!EI67="","",'Statement of Marks'!EI67)</f>
        <v/>
      </c>
      <c r="K65" s="404" t="str">
        <f>IF('Statement of Marks'!EJ67="","",'Statement of Marks'!EJ67)</f>
        <v/>
      </c>
      <c r="L65" s="181" t="str">
        <f>IF('Statement of Marks'!EM67="","",'Statement of Marks'!EM67)</f>
        <v/>
      </c>
      <c r="M65" s="182" t="str">
        <f>IF('Statement of Marks'!EL67="","",'Statement of Marks'!EL67)</f>
        <v/>
      </c>
      <c r="N65" s="183" t="str">
        <f>IF('Statement of Marks'!EN67="","",'Statement of Marks'!EN67)</f>
        <v/>
      </c>
      <c r="O65" s="184" t="str">
        <f>IF('Statement of Marks'!EG67="","",'Statement of Marks'!EG67)</f>
        <v xml:space="preserve">      </v>
      </c>
      <c r="P65" s="415" t="str">
        <f>IF('Statement of Marks'!EO67="","",'Statement of Marks'!EO67)</f>
        <v/>
      </c>
      <c r="BI65" s="185" t="str">
        <f>'Statement of Marks'!E67</f>
        <v/>
      </c>
      <c r="BJ65" s="186" t="str">
        <f t="shared" si="0"/>
        <v/>
      </c>
      <c r="BK65" s="186" t="str">
        <f t="shared" si="1"/>
        <v/>
      </c>
      <c r="BL65" s="186" t="str">
        <f t="shared" si="2"/>
        <v/>
      </c>
      <c r="BM65" s="186" t="str">
        <f t="shared" si="3"/>
        <v/>
      </c>
      <c r="BN65" s="186" t="str">
        <f t="shared" si="4"/>
        <v/>
      </c>
      <c r="BO65" s="186" t="str">
        <f t="shared" si="5"/>
        <v/>
      </c>
      <c r="BP65" s="186" t="str">
        <f t="shared" si="6"/>
        <v/>
      </c>
      <c r="BQ65" s="186" t="str">
        <f t="shared" si="7"/>
        <v/>
      </c>
      <c r="BR65" s="186" t="str">
        <f t="shared" si="8"/>
        <v/>
      </c>
      <c r="BS65" s="186" t="str">
        <f t="shared" si="9"/>
        <v/>
      </c>
      <c r="BT65" s="186" t="str">
        <f t="shared" si="10"/>
        <v/>
      </c>
      <c r="BU65" s="186" t="str">
        <f t="shared" si="11"/>
        <v/>
      </c>
      <c r="BV65" s="187"/>
    </row>
    <row r="66" spans="1:74">
      <c r="A66" s="414">
        <f>'Statement of Marks'!A68</f>
        <v>63</v>
      </c>
      <c r="B66" s="176">
        <f>IF('Statement of Marks'!B68="","",'Statement of Marks'!B68)</f>
        <v>963</v>
      </c>
      <c r="C66" s="177" t="str">
        <f>IF('Statement of Marks'!C68="","",'Statement of Marks'!C68)</f>
        <v/>
      </c>
      <c r="D66" s="178" t="str">
        <f>IF('Statement of Marks'!D68="","",'Statement of Marks'!D68)</f>
        <v/>
      </c>
      <c r="E66" s="179" t="str">
        <f>IF('Statement of Marks'!E68="","",'Statement of Marks'!E68)</f>
        <v/>
      </c>
      <c r="F66" s="179" t="str">
        <f>IF('Statement of Marks'!F68="","",'Statement of Marks'!F68)</f>
        <v/>
      </c>
      <c r="G66" s="179" t="str">
        <f>IF('Statement of Marks'!G68="","",'Statement of Marks'!G68)</f>
        <v/>
      </c>
      <c r="H66" s="180" t="str">
        <f>IF('Statement of Marks'!H68="","",'Statement of Marks'!H68)</f>
        <v/>
      </c>
      <c r="I66" s="180" t="str">
        <f>IF('Statement of Marks'!I68="","",'Statement of Marks'!I68)</f>
        <v/>
      </c>
      <c r="J66" s="404" t="str">
        <f>IF('Statement of Marks'!EI68="","",'Statement of Marks'!EI68)</f>
        <v/>
      </c>
      <c r="K66" s="404" t="str">
        <f>IF('Statement of Marks'!EJ68="","",'Statement of Marks'!EJ68)</f>
        <v/>
      </c>
      <c r="L66" s="181" t="str">
        <f>IF('Statement of Marks'!EM68="","",'Statement of Marks'!EM68)</f>
        <v/>
      </c>
      <c r="M66" s="182" t="str">
        <f>IF('Statement of Marks'!EL68="","",'Statement of Marks'!EL68)</f>
        <v/>
      </c>
      <c r="N66" s="183" t="str">
        <f>IF('Statement of Marks'!EN68="","",'Statement of Marks'!EN68)</f>
        <v/>
      </c>
      <c r="O66" s="184" t="str">
        <f>IF('Statement of Marks'!EG68="","",'Statement of Marks'!EG68)</f>
        <v xml:space="preserve">      </v>
      </c>
      <c r="P66" s="415" t="str">
        <f>IF('Statement of Marks'!EO68="","",'Statement of Marks'!EO68)</f>
        <v/>
      </c>
      <c r="BI66" s="185" t="str">
        <f>'Statement of Marks'!E68</f>
        <v/>
      </c>
      <c r="BJ66" s="186" t="str">
        <f t="shared" si="0"/>
        <v/>
      </c>
      <c r="BK66" s="186" t="str">
        <f t="shared" si="1"/>
        <v/>
      </c>
      <c r="BL66" s="186" t="str">
        <f t="shared" si="2"/>
        <v/>
      </c>
      <c r="BM66" s="186" t="str">
        <f t="shared" si="3"/>
        <v/>
      </c>
      <c r="BN66" s="186" t="str">
        <f t="shared" si="4"/>
        <v/>
      </c>
      <c r="BO66" s="186" t="str">
        <f t="shared" si="5"/>
        <v/>
      </c>
      <c r="BP66" s="186" t="str">
        <f t="shared" si="6"/>
        <v/>
      </c>
      <c r="BQ66" s="186" t="str">
        <f t="shared" si="7"/>
        <v/>
      </c>
      <c r="BR66" s="186" t="str">
        <f t="shared" si="8"/>
        <v/>
      </c>
      <c r="BS66" s="186" t="str">
        <f t="shared" si="9"/>
        <v/>
      </c>
      <c r="BT66" s="186" t="str">
        <f t="shared" si="10"/>
        <v/>
      </c>
      <c r="BU66" s="186" t="str">
        <f t="shared" si="11"/>
        <v/>
      </c>
      <c r="BV66" s="187"/>
    </row>
    <row r="67" spans="1:74">
      <c r="A67" s="414">
        <f>'Statement of Marks'!A69</f>
        <v>64</v>
      </c>
      <c r="B67" s="176">
        <f>IF('Statement of Marks'!B69="","",'Statement of Marks'!B69)</f>
        <v>964</v>
      </c>
      <c r="C67" s="177" t="str">
        <f>IF('Statement of Marks'!C69="","",'Statement of Marks'!C69)</f>
        <v/>
      </c>
      <c r="D67" s="178" t="str">
        <f>IF('Statement of Marks'!D69="","",'Statement of Marks'!D69)</f>
        <v/>
      </c>
      <c r="E67" s="179" t="str">
        <f>IF('Statement of Marks'!E69="","",'Statement of Marks'!E69)</f>
        <v/>
      </c>
      <c r="F67" s="179" t="str">
        <f>IF('Statement of Marks'!F69="","",'Statement of Marks'!F69)</f>
        <v/>
      </c>
      <c r="G67" s="179" t="str">
        <f>IF('Statement of Marks'!G69="","",'Statement of Marks'!G69)</f>
        <v/>
      </c>
      <c r="H67" s="180" t="str">
        <f>IF('Statement of Marks'!H69="","",'Statement of Marks'!H69)</f>
        <v/>
      </c>
      <c r="I67" s="180" t="str">
        <f>IF('Statement of Marks'!I69="","",'Statement of Marks'!I69)</f>
        <v/>
      </c>
      <c r="J67" s="404" t="str">
        <f>IF('Statement of Marks'!EI69="","",'Statement of Marks'!EI69)</f>
        <v/>
      </c>
      <c r="K67" s="404" t="str">
        <f>IF('Statement of Marks'!EJ69="","",'Statement of Marks'!EJ69)</f>
        <v/>
      </c>
      <c r="L67" s="181" t="str">
        <f>IF('Statement of Marks'!EM69="","",'Statement of Marks'!EM69)</f>
        <v/>
      </c>
      <c r="M67" s="182" t="str">
        <f>IF('Statement of Marks'!EL69="","",'Statement of Marks'!EL69)</f>
        <v/>
      </c>
      <c r="N67" s="183" t="str">
        <f>IF('Statement of Marks'!EN69="","",'Statement of Marks'!EN69)</f>
        <v/>
      </c>
      <c r="O67" s="184" t="str">
        <f>IF('Statement of Marks'!EG69="","",'Statement of Marks'!EG69)</f>
        <v xml:space="preserve">      </v>
      </c>
      <c r="P67" s="415" t="str">
        <f>IF('Statement of Marks'!EO69="","",'Statement of Marks'!EO69)</f>
        <v/>
      </c>
      <c r="BI67" s="185" t="str">
        <f>'Statement of Marks'!E69</f>
        <v/>
      </c>
      <c r="BJ67" s="186" t="str">
        <f t="shared" si="0"/>
        <v/>
      </c>
      <c r="BK67" s="186" t="str">
        <f t="shared" si="1"/>
        <v/>
      </c>
      <c r="BL67" s="186" t="str">
        <f t="shared" si="2"/>
        <v/>
      </c>
      <c r="BM67" s="186" t="str">
        <f t="shared" si="3"/>
        <v/>
      </c>
      <c r="BN67" s="186" t="str">
        <f t="shared" si="4"/>
        <v/>
      </c>
      <c r="BO67" s="186" t="str">
        <f t="shared" si="5"/>
        <v/>
      </c>
      <c r="BP67" s="186" t="str">
        <f t="shared" si="6"/>
        <v/>
      </c>
      <c r="BQ67" s="186" t="str">
        <f t="shared" si="7"/>
        <v/>
      </c>
      <c r="BR67" s="186" t="str">
        <f t="shared" si="8"/>
        <v/>
      </c>
      <c r="BS67" s="186" t="str">
        <f t="shared" si="9"/>
        <v/>
      </c>
      <c r="BT67" s="186" t="str">
        <f t="shared" si="10"/>
        <v/>
      </c>
      <c r="BU67" s="186" t="str">
        <f t="shared" si="11"/>
        <v/>
      </c>
      <c r="BV67" s="187"/>
    </row>
    <row r="68" spans="1:74">
      <c r="A68" s="414">
        <f>'Statement of Marks'!A70</f>
        <v>65</v>
      </c>
      <c r="B68" s="176">
        <f>IF('Statement of Marks'!B70="","",'Statement of Marks'!B70)</f>
        <v>965</v>
      </c>
      <c r="C68" s="177" t="str">
        <f>IF('Statement of Marks'!C70="","",'Statement of Marks'!C70)</f>
        <v/>
      </c>
      <c r="D68" s="178" t="str">
        <f>IF('Statement of Marks'!D70="","",'Statement of Marks'!D70)</f>
        <v/>
      </c>
      <c r="E68" s="179" t="str">
        <f>IF('Statement of Marks'!E70="","",'Statement of Marks'!E70)</f>
        <v/>
      </c>
      <c r="F68" s="179" t="str">
        <f>IF('Statement of Marks'!F70="","",'Statement of Marks'!F70)</f>
        <v/>
      </c>
      <c r="G68" s="179" t="str">
        <f>IF('Statement of Marks'!G70="","",'Statement of Marks'!G70)</f>
        <v/>
      </c>
      <c r="H68" s="180" t="str">
        <f>IF('Statement of Marks'!H70="","",'Statement of Marks'!H70)</f>
        <v/>
      </c>
      <c r="I68" s="180" t="str">
        <f>IF('Statement of Marks'!I70="","",'Statement of Marks'!I70)</f>
        <v/>
      </c>
      <c r="J68" s="404" t="str">
        <f>IF('Statement of Marks'!EI70="","",'Statement of Marks'!EI70)</f>
        <v/>
      </c>
      <c r="K68" s="404" t="str">
        <f>IF('Statement of Marks'!EJ70="","",'Statement of Marks'!EJ70)</f>
        <v/>
      </c>
      <c r="L68" s="181" t="str">
        <f>IF('Statement of Marks'!EM70="","",'Statement of Marks'!EM70)</f>
        <v/>
      </c>
      <c r="M68" s="182" t="str">
        <f>IF('Statement of Marks'!EL70="","",'Statement of Marks'!EL70)</f>
        <v/>
      </c>
      <c r="N68" s="183" t="str">
        <f>IF('Statement of Marks'!EN70="","",'Statement of Marks'!EN70)</f>
        <v/>
      </c>
      <c r="O68" s="184" t="str">
        <f>IF('Statement of Marks'!EG70="","",'Statement of Marks'!EG70)</f>
        <v xml:space="preserve">      </v>
      </c>
      <c r="P68" s="415" t="str">
        <f>IF('Statement of Marks'!EO70="","",'Statement of Marks'!EO70)</f>
        <v/>
      </c>
      <c r="BI68" s="185" t="str">
        <f>'Statement of Marks'!E70</f>
        <v/>
      </c>
      <c r="BJ68" s="186" t="str">
        <f t="shared" si="0"/>
        <v/>
      </c>
      <c r="BK68" s="186" t="str">
        <f t="shared" si="1"/>
        <v/>
      </c>
      <c r="BL68" s="186" t="str">
        <f t="shared" si="2"/>
        <v/>
      </c>
      <c r="BM68" s="186" t="str">
        <f t="shared" si="3"/>
        <v/>
      </c>
      <c r="BN68" s="186" t="str">
        <f t="shared" si="4"/>
        <v/>
      </c>
      <c r="BO68" s="186" t="str">
        <f t="shared" si="5"/>
        <v/>
      </c>
      <c r="BP68" s="186" t="str">
        <f t="shared" si="6"/>
        <v/>
      </c>
      <c r="BQ68" s="186" t="str">
        <f t="shared" si="7"/>
        <v/>
      </c>
      <c r="BR68" s="186" t="str">
        <f t="shared" si="8"/>
        <v/>
      </c>
      <c r="BS68" s="186" t="str">
        <f t="shared" si="9"/>
        <v/>
      </c>
      <c r="BT68" s="186" t="str">
        <f t="shared" si="10"/>
        <v/>
      </c>
      <c r="BU68" s="186" t="str">
        <f t="shared" si="11"/>
        <v/>
      </c>
      <c r="BV68" s="187"/>
    </row>
    <row r="69" spans="1:74">
      <c r="A69" s="414">
        <f>'Statement of Marks'!A71</f>
        <v>66</v>
      </c>
      <c r="B69" s="176">
        <f>IF('Statement of Marks'!B71="","",'Statement of Marks'!B71)</f>
        <v>966</v>
      </c>
      <c r="C69" s="177" t="str">
        <f>IF('Statement of Marks'!C71="","",'Statement of Marks'!C71)</f>
        <v/>
      </c>
      <c r="D69" s="178" t="str">
        <f>IF('Statement of Marks'!D71="","",'Statement of Marks'!D71)</f>
        <v/>
      </c>
      <c r="E69" s="179" t="str">
        <f>IF('Statement of Marks'!E71="","",'Statement of Marks'!E71)</f>
        <v/>
      </c>
      <c r="F69" s="179" t="str">
        <f>IF('Statement of Marks'!F71="","",'Statement of Marks'!F71)</f>
        <v/>
      </c>
      <c r="G69" s="179" t="str">
        <f>IF('Statement of Marks'!G71="","",'Statement of Marks'!G71)</f>
        <v/>
      </c>
      <c r="H69" s="180" t="str">
        <f>IF('Statement of Marks'!H71="","",'Statement of Marks'!H71)</f>
        <v/>
      </c>
      <c r="I69" s="180" t="str">
        <f>IF('Statement of Marks'!I71="","",'Statement of Marks'!I71)</f>
        <v/>
      </c>
      <c r="J69" s="404" t="str">
        <f>IF('Statement of Marks'!EI71="","",'Statement of Marks'!EI71)</f>
        <v/>
      </c>
      <c r="K69" s="404" t="str">
        <f>IF('Statement of Marks'!EJ71="","",'Statement of Marks'!EJ71)</f>
        <v/>
      </c>
      <c r="L69" s="181" t="str">
        <f>IF('Statement of Marks'!EM71="","",'Statement of Marks'!EM71)</f>
        <v/>
      </c>
      <c r="M69" s="182" t="str">
        <f>IF('Statement of Marks'!EL71="","",'Statement of Marks'!EL71)</f>
        <v/>
      </c>
      <c r="N69" s="183" t="str">
        <f>IF('Statement of Marks'!EN71="","",'Statement of Marks'!EN71)</f>
        <v/>
      </c>
      <c r="O69" s="184" t="str">
        <f>IF('Statement of Marks'!EG71="","",'Statement of Marks'!EG71)</f>
        <v xml:space="preserve">      </v>
      </c>
      <c r="P69" s="415" t="str">
        <f>IF('Statement of Marks'!EO71="","",'Statement of Marks'!EO71)</f>
        <v/>
      </c>
      <c r="BI69" s="185" t="str">
        <f>'Statement of Marks'!E71</f>
        <v/>
      </c>
      <c r="BJ69" s="186" t="str">
        <f t="shared" ref="BJ69:BJ103" si="12">IF(AND(H69="SC",I69="M"),M69,"")</f>
        <v/>
      </c>
      <c r="BK69" s="186" t="str">
        <f t="shared" ref="BK69:BK103" si="13">IF(AND(H69="SC",I69="F"),M69,"")</f>
        <v/>
      </c>
      <c r="BL69" s="186" t="str">
        <f t="shared" ref="BL69:BL103" si="14">IF(AND(H69="ST",I69="M"),M69,"")</f>
        <v/>
      </c>
      <c r="BM69" s="186" t="str">
        <f t="shared" ref="BM69:BM103" si="15">IF(AND(H69="ST",I69="F"),M69,"")</f>
        <v/>
      </c>
      <c r="BN69" s="186" t="str">
        <f t="shared" ref="BN69:BN103" si="16">IF(AND(H69="OBC",I69="M"),M69,"")</f>
        <v/>
      </c>
      <c r="BO69" s="186" t="str">
        <f t="shared" ref="BO69:BO103" si="17">IF(AND(H69="OBC",I69="F"),M69,"")</f>
        <v/>
      </c>
      <c r="BP69" s="186" t="str">
        <f t="shared" ref="BP69:BP103" si="18">IF(AND(H69="GEN",I69="M"),M69,"")</f>
        <v/>
      </c>
      <c r="BQ69" s="186" t="str">
        <f t="shared" ref="BQ69:BQ103" si="19">IF(AND(H69="GEN",I69="F"),M69,"")</f>
        <v/>
      </c>
      <c r="BR69" s="186" t="str">
        <f t="shared" ref="BR69:BR103" si="20">IF(AND(H69="MIN",I69="M"),M69,"")</f>
        <v/>
      </c>
      <c r="BS69" s="186" t="str">
        <f t="shared" ref="BS69:BS103" si="21">IF(AND(H69="MIN",I69="F"),M69,"")</f>
        <v/>
      </c>
      <c r="BT69" s="186" t="str">
        <f t="shared" ref="BT69:BT103" si="22">IF(AND(H69="SBC",I69="M"),M69,"")</f>
        <v/>
      </c>
      <c r="BU69" s="186" t="str">
        <f t="shared" ref="BU69:BU103" si="23">IF(AND(H69="SBC",I69="F"),M69,"")</f>
        <v/>
      </c>
      <c r="BV69" s="187"/>
    </row>
    <row r="70" spans="1:74">
      <c r="A70" s="414">
        <f>'Statement of Marks'!A72</f>
        <v>67</v>
      </c>
      <c r="B70" s="176">
        <f>IF('Statement of Marks'!B72="","",'Statement of Marks'!B72)</f>
        <v>967</v>
      </c>
      <c r="C70" s="177" t="str">
        <f>IF('Statement of Marks'!C72="","",'Statement of Marks'!C72)</f>
        <v/>
      </c>
      <c r="D70" s="178" t="str">
        <f>IF('Statement of Marks'!D72="","",'Statement of Marks'!D72)</f>
        <v/>
      </c>
      <c r="E70" s="179" t="str">
        <f>IF('Statement of Marks'!E72="","",'Statement of Marks'!E72)</f>
        <v/>
      </c>
      <c r="F70" s="179" t="str">
        <f>IF('Statement of Marks'!F72="","",'Statement of Marks'!F72)</f>
        <v/>
      </c>
      <c r="G70" s="179" t="str">
        <f>IF('Statement of Marks'!G72="","",'Statement of Marks'!G72)</f>
        <v/>
      </c>
      <c r="H70" s="180" t="str">
        <f>IF('Statement of Marks'!H72="","",'Statement of Marks'!H72)</f>
        <v/>
      </c>
      <c r="I70" s="180" t="str">
        <f>IF('Statement of Marks'!I72="","",'Statement of Marks'!I72)</f>
        <v/>
      </c>
      <c r="J70" s="404" t="str">
        <f>IF('Statement of Marks'!EI72="","",'Statement of Marks'!EI72)</f>
        <v/>
      </c>
      <c r="K70" s="404" t="str">
        <f>IF('Statement of Marks'!EJ72="","",'Statement of Marks'!EJ72)</f>
        <v/>
      </c>
      <c r="L70" s="181" t="str">
        <f>IF('Statement of Marks'!EM72="","",'Statement of Marks'!EM72)</f>
        <v/>
      </c>
      <c r="M70" s="182" t="str">
        <f>IF('Statement of Marks'!EL72="","",'Statement of Marks'!EL72)</f>
        <v/>
      </c>
      <c r="N70" s="183" t="str">
        <f>IF('Statement of Marks'!EN72="","",'Statement of Marks'!EN72)</f>
        <v/>
      </c>
      <c r="O70" s="184" t="str">
        <f>IF('Statement of Marks'!EG72="","",'Statement of Marks'!EG72)</f>
        <v xml:space="preserve">      </v>
      </c>
      <c r="P70" s="415" t="str">
        <f>IF('Statement of Marks'!EO72="","",'Statement of Marks'!EO72)</f>
        <v/>
      </c>
      <c r="BI70" s="185" t="str">
        <f>'Statement of Marks'!E72</f>
        <v/>
      </c>
      <c r="BJ70" s="186" t="str">
        <f t="shared" si="12"/>
        <v/>
      </c>
      <c r="BK70" s="186" t="str">
        <f t="shared" si="13"/>
        <v/>
      </c>
      <c r="BL70" s="186" t="str">
        <f t="shared" si="14"/>
        <v/>
      </c>
      <c r="BM70" s="186" t="str">
        <f t="shared" si="15"/>
        <v/>
      </c>
      <c r="BN70" s="186" t="str">
        <f t="shared" si="16"/>
        <v/>
      </c>
      <c r="BO70" s="186" t="str">
        <f t="shared" si="17"/>
        <v/>
      </c>
      <c r="BP70" s="186" t="str">
        <f t="shared" si="18"/>
        <v/>
      </c>
      <c r="BQ70" s="186" t="str">
        <f t="shared" si="19"/>
        <v/>
      </c>
      <c r="BR70" s="186" t="str">
        <f t="shared" si="20"/>
        <v/>
      </c>
      <c r="BS70" s="186" t="str">
        <f t="shared" si="21"/>
        <v/>
      </c>
      <c r="BT70" s="186" t="str">
        <f t="shared" si="22"/>
        <v/>
      </c>
      <c r="BU70" s="186" t="str">
        <f t="shared" si="23"/>
        <v/>
      </c>
      <c r="BV70" s="187"/>
    </row>
    <row r="71" spans="1:74">
      <c r="A71" s="414">
        <f>'Statement of Marks'!A73</f>
        <v>68</v>
      </c>
      <c r="B71" s="176">
        <f>IF('Statement of Marks'!B73="","",'Statement of Marks'!B73)</f>
        <v>968</v>
      </c>
      <c r="C71" s="177" t="str">
        <f>IF('Statement of Marks'!C73="","",'Statement of Marks'!C73)</f>
        <v/>
      </c>
      <c r="D71" s="178" t="str">
        <f>IF('Statement of Marks'!D73="","",'Statement of Marks'!D73)</f>
        <v/>
      </c>
      <c r="E71" s="179" t="str">
        <f>IF('Statement of Marks'!E73="","",'Statement of Marks'!E73)</f>
        <v/>
      </c>
      <c r="F71" s="179" t="str">
        <f>IF('Statement of Marks'!F73="","",'Statement of Marks'!F73)</f>
        <v/>
      </c>
      <c r="G71" s="179" t="str">
        <f>IF('Statement of Marks'!G73="","",'Statement of Marks'!G73)</f>
        <v/>
      </c>
      <c r="H71" s="180" t="str">
        <f>IF('Statement of Marks'!H73="","",'Statement of Marks'!H73)</f>
        <v/>
      </c>
      <c r="I71" s="180" t="str">
        <f>IF('Statement of Marks'!I73="","",'Statement of Marks'!I73)</f>
        <v/>
      </c>
      <c r="J71" s="404" t="str">
        <f>IF('Statement of Marks'!EI73="","",'Statement of Marks'!EI73)</f>
        <v/>
      </c>
      <c r="K71" s="404" t="str">
        <f>IF('Statement of Marks'!EJ73="","",'Statement of Marks'!EJ73)</f>
        <v/>
      </c>
      <c r="L71" s="181" t="str">
        <f>IF('Statement of Marks'!EM73="","",'Statement of Marks'!EM73)</f>
        <v/>
      </c>
      <c r="M71" s="182" t="str">
        <f>IF('Statement of Marks'!EL73="","",'Statement of Marks'!EL73)</f>
        <v/>
      </c>
      <c r="N71" s="183" t="str">
        <f>IF('Statement of Marks'!EN73="","",'Statement of Marks'!EN73)</f>
        <v/>
      </c>
      <c r="O71" s="184" t="str">
        <f>IF('Statement of Marks'!EG73="","",'Statement of Marks'!EG73)</f>
        <v xml:space="preserve">      </v>
      </c>
      <c r="P71" s="415" t="str">
        <f>IF('Statement of Marks'!EO73="","",'Statement of Marks'!EO73)</f>
        <v/>
      </c>
      <c r="BI71" s="185" t="str">
        <f>'Statement of Marks'!E73</f>
        <v/>
      </c>
      <c r="BJ71" s="186" t="str">
        <f t="shared" si="12"/>
        <v/>
      </c>
      <c r="BK71" s="186" t="str">
        <f t="shared" si="13"/>
        <v/>
      </c>
      <c r="BL71" s="186" t="str">
        <f t="shared" si="14"/>
        <v/>
      </c>
      <c r="BM71" s="186" t="str">
        <f t="shared" si="15"/>
        <v/>
      </c>
      <c r="BN71" s="186" t="str">
        <f t="shared" si="16"/>
        <v/>
      </c>
      <c r="BO71" s="186" t="str">
        <f t="shared" si="17"/>
        <v/>
      </c>
      <c r="BP71" s="186" t="str">
        <f t="shared" si="18"/>
        <v/>
      </c>
      <c r="BQ71" s="186" t="str">
        <f t="shared" si="19"/>
        <v/>
      </c>
      <c r="BR71" s="186" t="str">
        <f t="shared" si="20"/>
        <v/>
      </c>
      <c r="BS71" s="186" t="str">
        <f t="shared" si="21"/>
        <v/>
      </c>
      <c r="BT71" s="186" t="str">
        <f t="shared" si="22"/>
        <v/>
      </c>
      <c r="BU71" s="186" t="str">
        <f t="shared" si="23"/>
        <v/>
      </c>
      <c r="BV71" s="187"/>
    </row>
    <row r="72" spans="1:74">
      <c r="A72" s="414">
        <f>'Statement of Marks'!A74</f>
        <v>69</v>
      </c>
      <c r="B72" s="176">
        <f>IF('Statement of Marks'!B74="","",'Statement of Marks'!B74)</f>
        <v>969</v>
      </c>
      <c r="C72" s="177" t="str">
        <f>IF('Statement of Marks'!C74="","",'Statement of Marks'!C74)</f>
        <v/>
      </c>
      <c r="D72" s="178" t="str">
        <f>IF('Statement of Marks'!D74="","",'Statement of Marks'!D74)</f>
        <v/>
      </c>
      <c r="E72" s="179" t="str">
        <f>IF('Statement of Marks'!E74="","",'Statement of Marks'!E74)</f>
        <v/>
      </c>
      <c r="F72" s="179" t="str">
        <f>IF('Statement of Marks'!F74="","",'Statement of Marks'!F74)</f>
        <v/>
      </c>
      <c r="G72" s="179" t="str">
        <f>IF('Statement of Marks'!G74="","",'Statement of Marks'!G74)</f>
        <v/>
      </c>
      <c r="H72" s="180" t="str">
        <f>IF('Statement of Marks'!H74="","",'Statement of Marks'!H74)</f>
        <v/>
      </c>
      <c r="I72" s="180" t="str">
        <f>IF('Statement of Marks'!I74="","",'Statement of Marks'!I74)</f>
        <v/>
      </c>
      <c r="J72" s="404" t="str">
        <f>IF('Statement of Marks'!EI74="","",'Statement of Marks'!EI74)</f>
        <v/>
      </c>
      <c r="K72" s="404" t="str">
        <f>IF('Statement of Marks'!EJ74="","",'Statement of Marks'!EJ74)</f>
        <v/>
      </c>
      <c r="L72" s="181" t="str">
        <f>IF('Statement of Marks'!EM74="","",'Statement of Marks'!EM74)</f>
        <v/>
      </c>
      <c r="M72" s="182" t="str">
        <f>IF('Statement of Marks'!EL74="","",'Statement of Marks'!EL74)</f>
        <v/>
      </c>
      <c r="N72" s="183" t="str">
        <f>IF('Statement of Marks'!EN74="","",'Statement of Marks'!EN74)</f>
        <v/>
      </c>
      <c r="O72" s="184" t="str">
        <f>IF('Statement of Marks'!EG74="","",'Statement of Marks'!EG74)</f>
        <v xml:space="preserve">      </v>
      </c>
      <c r="P72" s="415" t="str">
        <f>IF('Statement of Marks'!EO74="","",'Statement of Marks'!EO74)</f>
        <v/>
      </c>
      <c r="BI72" s="185" t="str">
        <f>'Statement of Marks'!E74</f>
        <v/>
      </c>
      <c r="BJ72" s="186" t="str">
        <f t="shared" si="12"/>
        <v/>
      </c>
      <c r="BK72" s="186" t="str">
        <f t="shared" si="13"/>
        <v/>
      </c>
      <c r="BL72" s="186" t="str">
        <f t="shared" si="14"/>
        <v/>
      </c>
      <c r="BM72" s="186" t="str">
        <f t="shared" si="15"/>
        <v/>
      </c>
      <c r="BN72" s="186" t="str">
        <f t="shared" si="16"/>
        <v/>
      </c>
      <c r="BO72" s="186" t="str">
        <f t="shared" si="17"/>
        <v/>
      </c>
      <c r="BP72" s="186" t="str">
        <f t="shared" si="18"/>
        <v/>
      </c>
      <c r="BQ72" s="186" t="str">
        <f t="shared" si="19"/>
        <v/>
      </c>
      <c r="BR72" s="186" t="str">
        <f t="shared" si="20"/>
        <v/>
      </c>
      <c r="BS72" s="186" t="str">
        <f t="shared" si="21"/>
        <v/>
      </c>
      <c r="BT72" s="186" t="str">
        <f t="shared" si="22"/>
        <v/>
      </c>
      <c r="BU72" s="186" t="str">
        <f t="shared" si="23"/>
        <v/>
      </c>
      <c r="BV72" s="187"/>
    </row>
    <row r="73" spans="1:74">
      <c r="A73" s="414">
        <f>'Statement of Marks'!A75</f>
        <v>70</v>
      </c>
      <c r="B73" s="176">
        <f>IF('Statement of Marks'!B75="","",'Statement of Marks'!B75)</f>
        <v>970</v>
      </c>
      <c r="C73" s="177" t="str">
        <f>IF('Statement of Marks'!C75="","",'Statement of Marks'!C75)</f>
        <v/>
      </c>
      <c r="D73" s="178" t="str">
        <f>IF('Statement of Marks'!D75="","",'Statement of Marks'!D75)</f>
        <v/>
      </c>
      <c r="E73" s="179" t="str">
        <f>IF('Statement of Marks'!E75="","",'Statement of Marks'!E75)</f>
        <v/>
      </c>
      <c r="F73" s="179" t="str">
        <f>IF('Statement of Marks'!F75="","",'Statement of Marks'!F75)</f>
        <v/>
      </c>
      <c r="G73" s="179" t="str">
        <f>IF('Statement of Marks'!G75="","",'Statement of Marks'!G75)</f>
        <v/>
      </c>
      <c r="H73" s="180" t="str">
        <f>IF('Statement of Marks'!H75="","",'Statement of Marks'!H75)</f>
        <v/>
      </c>
      <c r="I73" s="180" t="str">
        <f>IF('Statement of Marks'!I75="","",'Statement of Marks'!I75)</f>
        <v/>
      </c>
      <c r="J73" s="404" t="str">
        <f>IF('Statement of Marks'!EI75="","",'Statement of Marks'!EI75)</f>
        <v/>
      </c>
      <c r="K73" s="404" t="str">
        <f>IF('Statement of Marks'!EJ75="","",'Statement of Marks'!EJ75)</f>
        <v/>
      </c>
      <c r="L73" s="181" t="str">
        <f>IF('Statement of Marks'!EM75="","",'Statement of Marks'!EM75)</f>
        <v/>
      </c>
      <c r="M73" s="182" t="str">
        <f>IF('Statement of Marks'!EL75="","",'Statement of Marks'!EL75)</f>
        <v/>
      </c>
      <c r="N73" s="183" t="str">
        <f>IF('Statement of Marks'!EN75="","",'Statement of Marks'!EN75)</f>
        <v/>
      </c>
      <c r="O73" s="184" t="str">
        <f>IF('Statement of Marks'!EG75="","",'Statement of Marks'!EG75)</f>
        <v xml:space="preserve">      </v>
      </c>
      <c r="P73" s="415" t="str">
        <f>IF('Statement of Marks'!EO75="","",'Statement of Marks'!EO75)</f>
        <v/>
      </c>
      <c r="BI73" s="185" t="str">
        <f>'Statement of Marks'!E75</f>
        <v/>
      </c>
      <c r="BJ73" s="186" t="str">
        <f t="shared" si="12"/>
        <v/>
      </c>
      <c r="BK73" s="186" t="str">
        <f t="shared" si="13"/>
        <v/>
      </c>
      <c r="BL73" s="186" t="str">
        <f t="shared" si="14"/>
        <v/>
      </c>
      <c r="BM73" s="186" t="str">
        <f t="shared" si="15"/>
        <v/>
      </c>
      <c r="BN73" s="186" t="str">
        <f t="shared" si="16"/>
        <v/>
      </c>
      <c r="BO73" s="186" t="str">
        <f t="shared" si="17"/>
        <v/>
      </c>
      <c r="BP73" s="186" t="str">
        <f t="shared" si="18"/>
        <v/>
      </c>
      <c r="BQ73" s="186" t="str">
        <f t="shared" si="19"/>
        <v/>
      </c>
      <c r="BR73" s="186" t="str">
        <f t="shared" si="20"/>
        <v/>
      </c>
      <c r="BS73" s="186" t="str">
        <f t="shared" si="21"/>
        <v/>
      </c>
      <c r="BT73" s="186" t="str">
        <f t="shared" si="22"/>
        <v/>
      </c>
      <c r="BU73" s="186" t="str">
        <f t="shared" si="23"/>
        <v/>
      </c>
      <c r="BV73" s="187"/>
    </row>
    <row r="74" spans="1:74">
      <c r="A74" s="414">
        <f>'Statement of Marks'!A76</f>
        <v>71</v>
      </c>
      <c r="B74" s="176">
        <f>IF('Statement of Marks'!B76="","",'Statement of Marks'!B76)</f>
        <v>971</v>
      </c>
      <c r="C74" s="177" t="str">
        <f>IF('Statement of Marks'!C76="","",'Statement of Marks'!C76)</f>
        <v/>
      </c>
      <c r="D74" s="178" t="str">
        <f>IF('Statement of Marks'!D76="","",'Statement of Marks'!D76)</f>
        <v/>
      </c>
      <c r="E74" s="179" t="str">
        <f>IF('Statement of Marks'!E76="","",'Statement of Marks'!E76)</f>
        <v/>
      </c>
      <c r="F74" s="179" t="str">
        <f>IF('Statement of Marks'!F76="","",'Statement of Marks'!F76)</f>
        <v/>
      </c>
      <c r="G74" s="179" t="str">
        <f>IF('Statement of Marks'!G76="","",'Statement of Marks'!G76)</f>
        <v/>
      </c>
      <c r="H74" s="180" t="str">
        <f>IF('Statement of Marks'!H76="","",'Statement of Marks'!H76)</f>
        <v/>
      </c>
      <c r="I74" s="180" t="str">
        <f>IF('Statement of Marks'!I76="","",'Statement of Marks'!I76)</f>
        <v/>
      </c>
      <c r="J74" s="404" t="str">
        <f>IF('Statement of Marks'!EI76="","",'Statement of Marks'!EI76)</f>
        <v/>
      </c>
      <c r="K74" s="404" t="str">
        <f>IF('Statement of Marks'!EJ76="","",'Statement of Marks'!EJ76)</f>
        <v/>
      </c>
      <c r="L74" s="181" t="str">
        <f>IF('Statement of Marks'!EM76="","",'Statement of Marks'!EM76)</f>
        <v/>
      </c>
      <c r="M74" s="182" t="str">
        <f>IF('Statement of Marks'!EL76="","",'Statement of Marks'!EL76)</f>
        <v/>
      </c>
      <c r="N74" s="183" t="str">
        <f>IF('Statement of Marks'!EN76="","",'Statement of Marks'!EN76)</f>
        <v/>
      </c>
      <c r="O74" s="184" t="str">
        <f>IF('Statement of Marks'!EG76="","",'Statement of Marks'!EG76)</f>
        <v xml:space="preserve">      </v>
      </c>
      <c r="P74" s="415" t="str">
        <f>IF('Statement of Marks'!EO76="","",'Statement of Marks'!EO76)</f>
        <v/>
      </c>
      <c r="BI74" s="185" t="str">
        <f>'Statement of Marks'!E76</f>
        <v/>
      </c>
      <c r="BJ74" s="186" t="str">
        <f t="shared" si="12"/>
        <v/>
      </c>
      <c r="BK74" s="186" t="str">
        <f t="shared" si="13"/>
        <v/>
      </c>
      <c r="BL74" s="186" t="str">
        <f t="shared" si="14"/>
        <v/>
      </c>
      <c r="BM74" s="186" t="str">
        <f t="shared" si="15"/>
        <v/>
      </c>
      <c r="BN74" s="186" t="str">
        <f t="shared" si="16"/>
        <v/>
      </c>
      <c r="BO74" s="186" t="str">
        <f t="shared" si="17"/>
        <v/>
      </c>
      <c r="BP74" s="186" t="str">
        <f t="shared" si="18"/>
        <v/>
      </c>
      <c r="BQ74" s="186" t="str">
        <f t="shared" si="19"/>
        <v/>
      </c>
      <c r="BR74" s="186" t="str">
        <f t="shared" si="20"/>
        <v/>
      </c>
      <c r="BS74" s="186" t="str">
        <f t="shared" si="21"/>
        <v/>
      </c>
      <c r="BT74" s="186" t="str">
        <f t="shared" si="22"/>
        <v/>
      </c>
      <c r="BU74" s="186" t="str">
        <f t="shared" si="23"/>
        <v/>
      </c>
      <c r="BV74" s="187"/>
    </row>
    <row r="75" spans="1:74">
      <c r="A75" s="414">
        <f>'Statement of Marks'!A77</f>
        <v>72</v>
      </c>
      <c r="B75" s="176">
        <f>IF('Statement of Marks'!B77="","",'Statement of Marks'!B77)</f>
        <v>972</v>
      </c>
      <c r="C75" s="177" t="str">
        <f>IF('Statement of Marks'!C77="","",'Statement of Marks'!C77)</f>
        <v/>
      </c>
      <c r="D75" s="178" t="str">
        <f>IF('Statement of Marks'!D77="","",'Statement of Marks'!D77)</f>
        <v/>
      </c>
      <c r="E75" s="179" t="str">
        <f>IF('Statement of Marks'!E77="","",'Statement of Marks'!E77)</f>
        <v/>
      </c>
      <c r="F75" s="179" t="str">
        <f>IF('Statement of Marks'!F77="","",'Statement of Marks'!F77)</f>
        <v/>
      </c>
      <c r="G75" s="179" t="str">
        <f>IF('Statement of Marks'!G77="","",'Statement of Marks'!G77)</f>
        <v/>
      </c>
      <c r="H75" s="180" t="str">
        <f>IF('Statement of Marks'!H77="","",'Statement of Marks'!H77)</f>
        <v/>
      </c>
      <c r="I75" s="180" t="str">
        <f>IF('Statement of Marks'!I77="","",'Statement of Marks'!I77)</f>
        <v/>
      </c>
      <c r="J75" s="404" t="str">
        <f>IF('Statement of Marks'!EI77="","",'Statement of Marks'!EI77)</f>
        <v/>
      </c>
      <c r="K75" s="404" t="str">
        <f>IF('Statement of Marks'!EJ77="","",'Statement of Marks'!EJ77)</f>
        <v/>
      </c>
      <c r="L75" s="181" t="str">
        <f>IF('Statement of Marks'!EM77="","",'Statement of Marks'!EM77)</f>
        <v/>
      </c>
      <c r="M75" s="182" t="str">
        <f>IF('Statement of Marks'!EL77="","",'Statement of Marks'!EL77)</f>
        <v/>
      </c>
      <c r="N75" s="183" t="str">
        <f>IF('Statement of Marks'!EN77="","",'Statement of Marks'!EN77)</f>
        <v/>
      </c>
      <c r="O75" s="184" t="str">
        <f>IF('Statement of Marks'!EG77="","",'Statement of Marks'!EG77)</f>
        <v xml:space="preserve">      </v>
      </c>
      <c r="P75" s="415" t="str">
        <f>IF('Statement of Marks'!EO77="","",'Statement of Marks'!EO77)</f>
        <v/>
      </c>
      <c r="BI75" s="185" t="str">
        <f>'Statement of Marks'!E77</f>
        <v/>
      </c>
      <c r="BJ75" s="186" t="str">
        <f t="shared" si="12"/>
        <v/>
      </c>
      <c r="BK75" s="186" t="str">
        <f t="shared" si="13"/>
        <v/>
      </c>
      <c r="BL75" s="186" t="str">
        <f t="shared" si="14"/>
        <v/>
      </c>
      <c r="BM75" s="186" t="str">
        <f t="shared" si="15"/>
        <v/>
      </c>
      <c r="BN75" s="186" t="str">
        <f t="shared" si="16"/>
        <v/>
      </c>
      <c r="BO75" s="186" t="str">
        <f t="shared" si="17"/>
        <v/>
      </c>
      <c r="BP75" s="186" t="str">
        <f t="shared" si="18"/>
        <v/>
      </c>
      <c r="BQ75" s="186" t="str">
        <f t="shared" si="19"/>
        <v/>
      </c>
      <c r="BR75" s="186" t="str">
        <f t="shared" si="20"/>
        <v/>
      </c>
      <c r="BS75" s="186" t="str">
        <f t="shared" si="21"/>
        <v/>
      </c>
      <c r="BT75" s="186" t="str">
        <f t="shared" si="22"/>
        <v/>
      </c>
      <c r="BU75" s="186" t="str">
        <f t="shared" si="23"/>
        <v/>
      </c>
      <c r="BV75" s="187"/>
    </row>
    <row r="76" spans="1:74">
      <c r="A76" s="414">
        <f>'Statement of Marks'!A78</f>
        <v>73</v>
      </c>
      <c r="B76" s="176">
        <f>IF('Statement of Marks'!B78="","",'Statement of Marks'!B78)</f>
        <v>973</v>
      </c>
      <c r="C76" s="177" t="str">
        <f>IF('Statement of Marks'!C78="","",'Statement of Marks'!C78)</f>
        <v/>
      </c>
      <c r="D76" s="178" t="str">
        <f>IF('Statement of Marks'!D78="","",'Statement of Marks'!D78)</f>
        <v/>
      </c>
      <c r="E76" s="179" t="str">
        <f>IF('Statement of Marks'!E78="","",'Statement of Marks'!E78)</f>
        <v/>
      </c>
      <c r="F76" s="179" t="str">
        <f>IF('Statement of Marks'!F78="","",'Statement of Marks'!F78)</f>
        <v/>
      </c>
      <c r="G76" s="179" t="str">
        <f>IF('Statement of Marks'!G78="","",'Statement of Marks'!G78)</f>
        <v/>
      </c>
      <c r="H76" s="180" t="str">
        <f>IF('Statement of Marks'!H78="","",'Statement of Marks'!H78)</f>
        <v/>
      </c>
      <c r="I76" s="180" t="str">
        <f>IF('Statement of Marks'!I78="","",'Statement of Marks'!I78)</f>
        <v/>
      </c>
      <c r="J76" s="404" t="str">
        <f>IF('Statement of Marks'!EI78="","",'Statement of Marks'!EI78)</f>
        <v/>
      </c>
      <c r="K76" s="404" t="str">
        <f>IF('Statement of Marks'!EJ78="","",'Statement of Marks'!EJ78)</f>
        <v/>
      </c>
      <c r="L76" s="181" t="str">
        <f>IF('Statement of Marks'!EM78="","",'Statement of Marks'!EM78)</f>
        <v/>
      </c>
      <c r="M76" s="182" t="str">
        <f>IF('Statement of Marks'!EL78="","",'Statement of Marks'!EL78)</f>
        <v/>
      </c>
      <c r="N76" s="183" t="str">
        <f>IF('Statement of Marks'!EN78="","",'Statement of Marks'!EN78)</f>
        <v/>
      </c>
      <c r="O76" s="184" t="str">
        <f>IF('Statement of Marks'!EG78="","",'Statement of Marks'!EG78)</f>
        <v xml:space="preserve">      </v>
      </c>
      <c r="P76" s="415" t="str">
        <f>IF('Statement of Marks'!EO78="","",'Statement of Marks'!EO78)</f>
        <v/>
      </c>
      <c r="BI76" s="185" t="str">
        <f>'Statement of Marks'!E78</f>
        <v/>
      </c>
      <c r="BJ76" s="186" t="str">
        <f t="shared" si="12"/>
        <v/>
      </c>
      <c r="BK76" s="186" t="str">
        <f t="shared" si="13"/>
        <v/>
      </c>
      <c r="BL76" s="186" t="str">
        <f t="shared" si="14"/>
        <v/>
      </c>
      <c r="BM76" s="186" t="str">
        <f t="shared" si="15"/>
        <v/>
      </c>
      <c r="BN76" s="186" t="str">
        <f t="shared" si="16"/>
        <v/>
      </c>
      <c r="BO76" s="186" t="str">
        <f t="shared" si="17"/>
        <v/>
      </c>
      <c r="BP76" s="186" t="str">
        <f t="shared" si="18"/>
        <v/>
      </c>
      <c r="BQ76" s="186" t="str">
        <f t="shared" si="19"/>
        <v/>
      </c>
      <c r="BR76" s="186" t="str">
        <f t="shared" si="20"/>
        <v/>
      </c>
      <c r="BS76" s="186" t="str">
        <f t="shared" si="21"/>
        <v/>
      </c>
      <c r="BT76" s="186" t="str">
        <f t="shared" si="22"/>
        <v/>
      </c>
      <c r="BU76" s="186" t="str">
        <f t="shared" si="23"/>
        <v/>
      </c>
      <c r="BV76" s="187"/>
    </row>
    <row r="77" spans="1:74">
      <c r="A77" s="414">
        <f>'Statement of Marks'!A79</f>
        <v>74</v>
      </c>
      <c r="B77" s="176">
        <f>IF('Statement of Marks'!B79="","",'Statement of Marks'!B79)</f>
        <v>974</v>
      </c>
      <c r="C77" s="177" t="str">
        <f>IF('Statement of Marks'!C79="","",'Statement of Marks'!C79)</f>
        <v/>
      </c>
      <c r="D77" s="178" t="str">
        <f>IF('Statement of Marks'!D79="","",'Statement of Marks'!D79)</f>
        <v/>
      </c>
      <c r="E77" s="179" t="str">
        <f>IF('Statement of Marks'!E79="","",'Statement of Marks'!E79)</f>
        <v/>
      </c>
      <c r="F77" s="179" t="str">
        <f>IF('Statement of Marks'!F79="","",'Statement of Marks'!F79)</f>
        <v/>
      </c>
      <c r="G77" s="179" t="str">
        <f>IF('Statement of Marks'!G79="","",'Statement of Marks'!G79)</f>
        <v/>
      </c>
      <c r="H77" s="180" t="str">
        <f>IF('Statement of Marks'!H79="","",'Statement of Marks'!H79)</f>
        <v/>
      </c>
      <c r="I77" s="180" t="str">
        <f>IF('Statement of Marks'!I79="","",'Statement of Marks'!I79)</f>
        <v/>
      </c>
      <c r="J77" s="404" t="str">
        <f>IF('Statement of Marks'!EI79="","",'Statement of Marks'!EI79)</f>
        <v/>
      </c>
      <c r="K77" s="404" t="str">
        <f>IF('Statement of Marks'!EJ79="","",'Statement of Marks'!EJ79)</f>
        <v/>
      </c>
      <c r="L77" s="181" t="str">
        <f>IF('Statement of Marks'!EM79="","",'Statement of Marks'!EM79)</f>
        <v/>
      </c>
      <c r="M77" s="182" t="str">
        <f>IF('Statement of Marks'!EL79="","",'Statement of Marks'!EL79)</f>
        <v/>
      </c>
      <c r="N77" s="183" t="str">
        <f>IF('Statement of Marks'!EN79="","",'Statement of Marks'!EN79)</f>
        <v/>
      </c>
      <c r="O77" s="184" t="str">
        <f>IF('Statement of Marks'!EG79="","",'Statement of Marks'!EG79)</f>
        <v xml:space="preserve">      </v>
      </c>
      <c r="P77" s="415" t="str">
        <f>IF('Statement of Marks'!EO79="","",'Statement of Marks'!EO79)</f>
        <v/>
      </c>
      <c r="BI77" s="185" t="str">
        <f>'Statement of Marks'!E79</f>
        <v/>
      </c>
      <c r="BJ77" s="186" t="str">
        <f t="shared" si="12"/>
        <v/>
      </c>
      <c r="BK77" s="186" t="str">
        <f t="shared" si="13"/>
        <v/>
      </c>
      <c r="BL77" s="186" t="str">
        <f t="shared" si="14"/>
        <v/>
      </c>
      <c r="BM77" s="186" t="str">
        <f t="shared" si="15"/>
        <v/>
      </c>
      <c r="BN77" s="186" t="str">
        <f t="shared" si="16"/>
        <v/>
      </c>
      <c r="BO77" s="186" t="str">
        <f t="shared" si="17"/>
        <v/>
      </c>
      <c r="BP77" s="186" t="str">
        <f t="shared" si="18"/>
        <v/>
      </c>
      <c r="BQ77" s="186" t="str">
        <f t="shared" si="19"/>
        <v/>
      </c>
      <c r="BR77" s="186" t="str">
        <f t="shared" si="20"/>
        <v/>
      </c>
      <c r="BS77" s="186" t="str">
        <f t="shared" si="21"/>
        <v/>
      </c>
      <c r="BT77" s="186" t="str">
        <f t="shared" si="22"/>
        <v/>
      </c>
      <c r="BU77" s="186" t="str">
        <f t="shared" si="23"/>
        <v/>
      </c>
      <c r="BV77" s="187"/>
    </row>
    <row r="78" spans="1:74">
      <c r="A78" s="414">
        <f>'Statement of Marks'!A80</f>
        <v>75</v>
      </c>
      <c r="B78" s="176">
        <f>IF('Statement of Marks'!B80="","",'Statement of Marks'!B80)</f>
        <v>975</v>
      </c>
      <c r="C78" s="177" t="str">
        <f>IF('Statement of Marks'!C80="","",'Statement of Marks'!C80)</f>
        <v/>
      </c>
      <c r="D78" s="178" t="str">
        <f>IF('Statement of Marks'!D80="","",'Statement of Marks'!D80)</f>
        <v/>
      </c>
      <c r="E78" s="179" t="str">
        <f>IF('Statement of Marks'!E80="","",'Statement of Marks'!E80)</f>
        <v/>
      </c>
      <c r="F78" s="179" t="str">
        <f>IF('Statement of Marks'!F80="","",'Statement of Marks'!F80)</f>
        <v/>
      </c>
      <c r="G78" s="179" t="str">
        <f>IF('Statement of Marks'!G80="","",'Statement of Marks'!G80)</f>
        <v/>
      </c>
      <c r="H78" s="180" t="str">
        <f>IF('Statement of Marks'!H80="","",'Statement of Marks'!H80)</f>
        <v/>
      </c>
      <c r="I78" s="180" t="str">
        <f>IF('Statement of Marks'!I80="","",'Statement of Marks'!I80)</f>
        <v/>
      </c>
      <c r="J78" s="404" t="str">
        <f>IF('Statement of Marks'!EI80="","",'Statement of Marks'!EI80)</f>
        <v/>
      </c>
      <c r="K78" s="404" t="str">
        <f>IF('Statement of Marks'!EJ80="","",'Statement of Marks'!EJ80)</f>
        <v/>
      </c>
      <c r="L78" s="181" t="str">
        <f>IF('Statement of Marks'!EM80="","",'Statement of Marks'!EM80)</f>
        <v/>
      </c>
      <c r="M78" s="182" t="str">
        <f>IF('Statement of Marks'!EL80="","",'Statement of Marks'!EL80)</f>
        <v/>
      </c>
      <c r="N78" s="183" t="str">
        <f>IF('Statement of Marks'!EN80="","",'Statement of Marks'!EN80)</f>
        <v/>
      </c>
      <c r="O78" s="184" t="str">
        <f>IF('Statement of Marks'!EG80="","",'Statement of Marks'!EG80)</f>
        <v xml:space="preserve">      </v>
      </c>
      <c r="P78" s="415" t="str">
        <f>IF('Statement of Marks'!EO80="","",'Statement of Marks'!EO80)</f>
        <v/>
      </c>
      <c r="BI78" s="185" t="str">
        <f>'Statement of Marks'!E80</f>
        <v/>
      </c>
      <c r="BJ78" s="186" t="str">
        <f t="shared" si="12"/>
        <v/>
      </c>
      <c r="BK78" s="186" t="str">
        <f t="shared" si="13"/>
        <v/>
      </c>
      <c r="BL78" s="186" t="str">
        <f t="shared" si="14"/>
        <v/>
      </c>
      <c r="BM78" s="186" t="str">
        <f t="shared" si="15"/>
        <v/>
      </c>
      <c r="BN78" s="186" t="str">
        <f t="shared" si="16"/>
        <v/>
      </c>
      <c r="BO78" s="186" t="str">
        <f t="shared" si="17"/>
        <v/>
      </c>
      <c r="BP78" s="186" t="str">
        <f t="shared" si="18"/>
        <v/>
      </c>
      <c r="BQ78" s="186" t="str">
        <f t="shared" si="19"/>
        <v/>
      </c>
      <c r="BR78" s="186" t="str">
        <f t="shared" si="20"/>
        <v/>
      </c>
      <c r="BS78" s="186" t="str">
        <f t="shared" si="21"/>
        <v/>
      </c>
      <c r="BT78" s="186" t="str">
        <f t="shared" si="22"/>
        <v/>
      </c>
      <c r="BU78" s="186" t="str">
        <f t="shared" si="23"/>
        <v/>
      </c>
      <c r="BV78" s="187"/>
    </row>
    <row r="79" spans="1:74">
      <c r="A79" s="414">
        <f>'Statement of Marks'!A81</f>
        <v>76</v>
      </c>
      <c r="B79" s="176">
        <f>IF('Statement of Marks'!B81="","",'Statement of Marks'!B81)</f>
        <v>976</v>
      </c>
      <c r="C79" s="177" t="str">
        <f>IF('Statement of Marks'!C81="","",'Statement of Marks'!C81)</f>
        <v/>
      </c>
      <c r="D79" s="178" t="str">
        <f>IF('Statement of Marks'!D81="","",'Statement of Marks'!D81)</f>
        <v/>
      </c>
      <c r="E79" s="179" t="str">
        <f>IF('Statement of Marks'!E81="","",'Statement of Marks'!E81)</f>
        <v/>
      </c>
      <c r="F79" s="179" t="str">
        <f>IF('Statement of Marks'!F81="","",'Statement of Marks'!F81)</f>
        <v/>
      </c>
      <c r="G79" s="179" t="str">
        <f>IF('Statement of Marks'!G81="","",'Statement of Marks'!G81)</f>
        <v/>
      </c>
      <c r="H79" s="180" t="str">
        <f>IF('Statement of Marks'!H81="","",'Statement of Marks'!H81)</f>
        <v/>
      </c>
      <c r="I79" s="180" t="str">
        <f>IF('Statement of Marks'!I81="","",'Statement of Marks'!I81)</f>
        <v/>
      </c>
      <c r="J79" s="404" t="str">
        <f>IF('Statement of Marks'!EI81="","",'Statement of Marks'!EI81)</f>
        <v/>
      </c>
      <c r="K79" s="404" t="str">
        <f>IF('Statement of Marks'!EJ81="","",'Statement of Marks'!EJ81)</f>
        <v/>
      </c>
      <c r="L79" s="181" t="str">
        <f>IF('Statement of Marks'!EM81="","",'Statement of Marks'!EM81)</f>
        <v/>
      </c>
      <c r="M79" s="182" t="str">
        <f>IF('Statement of Marks'!EL81="","",'Statement of Marks'!EL81)</f>
        <v/>
      </c>
      <c r="N79" s="183" t="str">
        <f>IF('Statement of Marks'!EN81="","",'Statement of Marks'!EN81)</f>
        <v/>
      </c>
      <c r="O79" s="184" t="str">
        <f>IF('Statement of Marks'!EG81="","",'Statement of Marks'!EG81)</f>
        <v xml:space="preserve">      </v>
      </c>
      <c r="P79" s="415" t="str">
        <f>IF('Statement of Marks'!EO81="","",'Statement of Marks'!EO81)</f>
        <v/>
      </c>
      <c r="BI79" s="185" t="str">
        <f>'Statement of Marks'!E81</f>
        <v/>
      </c>
      <c r="BJ79" s="186" t="str">
        <f t="shared" si="12"/>
        <v/>
      </c>
      <c r="BK79" s="186" t="str">
        <f t="shared" si="13"/>
        <v/>
      </c>
      <c r="BL79" s="186" t="str">
        <f t="shared" si="14"/>
        <v/>
      </c>
      <c r="BM79" s="186" t="str">
        <f t="shared" si="15"/>
        <v/>
      </c>
      <c r="BN79" s="186" t="str">
        <f t="shared" si="16"/>
        <v/>
      </c>
      <c r="BO79" s="186" t="str">
        <f t="shared" si="17"/>
        <v/>
      </c>
      <c r="BP79" s="186" t="str">
        <f t="shared" si="18"/>
        <v/>
      </c>
      <c r="BQ79" s="186" t="str">
        <f t="shared" si="19"/>
        <v/>
      </c>
      <c r="BR79" s="186" t="str">
        <f t="shared" si="20"/>
        <v/>
      </c>
      <c r="BS79" s="186" t="str">
        <f t="shared" si="21"/>
        <v/>
      </c>
      <c r="BT79" s="186" t="str">
        <f t="shared" si="22"/>
        <v/>
      </c>
      <c r="BU79" s="186" t="str">
        <f t="shared" si="23"/>
        <v/>
      </c>
      <c r="BV79" s="187"/>
    </row>
    <row r="80" spans="1:74">
      <c r="A80" s="414">
        <f>'Statement of Marks'!A82</f>
        <v>77</v>
      </c>
      <c r="B80" s="176">
        <f>IF('Statement of Marks'!B82="","",'Statement of Marks'!B82)</f>
        <v>977</v>
      </c>
      <c r="C80" s="177" t="str">
        <f>IF('Statement of Marks'!C82="","",'Statement of Marks'!C82)</f>
        <v/>
      </c>
      <c r="D80" s="178" t="str">
        <f>IF('Statement of Marks'!D82="","",'Statement of Marks'!D82)</f>
        <v/>
      </c>
      <c r="E80" s="179" t="str">
        <f>IF('Statement of Marks'!E82="","",'Statement of Marks'!E82)</f>
        <v/>
      </c>
      <c r="F80" s="179" t="str">
        <f>IF('Statement of Marks'!F82="","",'Statement of Marks'!F82)</f>
        <v/>
      </c>
      <c r="G80" s="179" t="str">
        <f>IF('Statement of Marks'!G82="","",'Statement of Marks'!G82)</f>
        <v/>
      </c>
      <c r="H80" s="180" t="str">
        <f>IF('Statement of Marks'!H82="","",'Statement of Marks'!H82)</f>
        <v/>
      </c>
      <c r="I80" s="180" t="str">
        <f>IF('Statement of Marks'!I82="","",'Statement of Marks'!I82)</f>
        <v/>
      </c>
      <c r="J80" s="404" t="str">
        <f>IF('Statement of Marks'!EI82="","",'Statement of Marks'!EI82)</f>
        <v/>
      </c>
      <c r="K80" s="404" t="str">
        <f>IF('Statement of Marks'!EJ82="","",'Statement of Marks'!EJ82)</f>
        <v/>
      </c>
      <c r="L80" s="181" t="str">
        <f>IF('Statement of Marks'!EM82="","",'Statement of Marks'!EM82)</f>
        <v/>
      </c>
      <c r="M80" s="182" t="str">
        <f>IF('Statement of Marks'!EL82="","",'Statement of Marks'!EL82)</f>
        <v/>
      </c>
      <c r="N80" s="183" t="str">
        <f>IF('Statement of Marks'!EN82="","",'Statement of Marks'!EN82)</f>
        <v/>
      </c>
      <c r="O80" s="184" t="str">
        <f>IF('Statement of Marks'!EG82="","",'Statement of Marks'!EG82)</f>
        <v xml:space="preserve">      </v>
      </c>
      <c r="P80" s="415" t="str">
        <f>IF('Statement of Marks'!EO82="","",'Statement of Marks'!EO82)</f>
        <v/>
      </c>
      <c r="BI80" s="185" t="str">
        <f>'Statement of Marks'!E82</f>
        <v/>
      </c>
      <c r="BJ80" s="186" t="str">
        <f t="shared" si="12"/>
        <v/>
      </c>
      <c r="BK80" s="186" t="str">
        <f t="shared" si="13"/>
        <v/>
      </c>
      <c r="BL80" s="186" t="str">
        <f t="shared" si="14"/>
        <v/>
      </c>
      <c r="BM80" s="186" t="str">
        <f t="shared" si="15"/>
        <v/>
      </c>
      <c r="BN80" s="186" t="str">
        <f t="shared" si="16"/>
        <v/>
      </c>
      <c r="BO80" s="186" t="str">
        <f t="shared" si="17"/>
        <v/>
      </c>
      <c r="BP80" s="186" t="str">
        <f t="shared" si="18"/>
        <v/>
      </c>
      <c r="BQ80" s="186" t="str">
        <f t="shared" si="19"/>
        <v/>
      </c>
      <c r="BR80" s="186" t="str">
        <f t="shared" si="20"/>
        <v/>
      </c>
      <c r="BS80" s="186" t="str">
        <f t="shared" si="21"/>
        <v/>
      </c>
      <c r="BT80" s="186" t="str">
        <f t="shared" si="22"/>
        <v/>
      </c>
      <c r="BU80" s="186" t="str">
        <f t="shared" si="23"/>
        <v/>
      </c>
      <c r="BV80" s="187"/>
    </row>
    <row r="81" spans="1:74">
      <c r="A81" s="414">
        <f>'Statement of Marks'!A83</f>
        <v>78</v>
      </c>
      <c r="B81" s="176">
        <f>IF('Statement of Marks'!B83="","",'Statement of Marks'!B83)</f>
        <v>978</v>
      </c>
      <c r="C81" s="177" t="str">
        <f>IF('Statement of Marks'!C83="","",'Statement of Marks'!C83)</f>
        <v/>
      </c>
      <c r="D81" s="178" t="str">
        <f>IF('Statement of Marks'!D83="","",'Statement of Marks'!D83)</f>
        <v/>
      </c>
      <c r="E81" s="179" t="str">
        <f>IF('Statement of Marks'!E83="","",'Statement of Marks'!E83)</f>
        <v/>
      </c>
      <c r="F81" s="179" t="str">
        <f>IF('Statement of Marks'!F83="","",'Statement of Marks'!F83)</f>
        <v/>
      </c>
      <c r="G81" s="179" t="str">
        <f>IF('Statement of Marks'!G83="","",'Statement of Marks'!G83)</f>
        <v/>
      </c>
      <c r="H81" s="180" t="str">
        <f>IF('Statement of Marks'!H83="","",'Statement of Marks'!H83)</f>
        <v/>
      </c>
      <c r="I81" s="180" t="str">
        <f>IF('Statement of Marks'!I83="","",'Statement of Marks'!I83)</f>
        <v/>
      </c>
      <c r="J81" s="404" t="str">
        <f>IF('Statement of Marks'!EI83="","",'Statement of Marks'!EI83)</f>
        <v/>
      </c>
      <c r="K81" s="404" t="str">
        <f>IF('Statement of Marks'!EJ83="","",'Statement of Marks'!EJ83)</f>
        <v/>
      </c>
      <c r="L81" s="181" t="str">
        <f>IF('Statement of Marks'!EM83="","",'Statement of Marks'!EM83)</f>
        <v/>
      </c>
      <c r="M81" s="182" t="str">
        <f>IF('Statement of Marks'!EL83="","",'Statement of Marks'!EL83)</f>
        <v/>
      </c>
      <c r="N81" s="183" t="str">
        <f>IF('Statement of Marks'!EN83="","",'Statement of Marks'!EN83)</f>
        <v/>
      </c>
      <c r="O81" s="184" t="str">
        <f>IF('Statement of Marks'!EG83="","",'Statement of Marks'!EG83)</f>
        <v xml:space="preserve">      </v>
      </c>
      <c r="P81" s="415" t="str">
        <f>IF('Statement of Marks'!EO83="","",'Statement of Marks'!EO83)</f>
        <v/>
      </c>
      <c r="BI81" s="185" t="str">
        <f>'Statement of Marks'!E83</f>
        <v/>
      </c>
      <c r="BJ81" s="186" t="str">
        <f t="shared" si="12"/>
        <v/>
      </c>
      <c r="BK81" s="186" t="str">
        <f t="shared" si="13"/>
        <v/>
      </c>
      <c r="BL81" s="186" t="str">
        <f t="shared" si="14"/>
        <v/>
      </c>
      <c r="BM81" s="186" t="str">
        <f t="shared" si="15"/>
        <v/>
      </c>
      <c r="BN81" s="186" t="str">
        <f t="shared" si="16"/>
        <v/>
      </c>
      <c r="BO81" s="186" t="str">
        <f t="shared" si="17"/>
        <v/>
      </c>
      <c r="BP81" s="186" t="str">
        <f t="shared" si="18"/>
        <v/>
      </c>
      <c r="BQ81" s="186" t="str">
        <f t="shared" si="19"/>
        <v/>
      </c>
      <c r="BR81" s="186" t="str">
        <f t="shared" si="20"/>
        <v/>
      </c>
      <c r="BS81" s="186" t="str">
        <f t="shared" si="21"/>
        <v/>
      </c>
      <c r="BT81" s="186" t="str">
        <f t="shared" si="22"/>
        <v/>
      </c>
      <c r="BU81" s="186" t="str">
        <f t="shared" si="23"/>
        <v/>
      </c>
      <c r="BV81" s="187"/>
    </row>
    <row r="82" spans="1:74">
      <c r="A82" s="414">
        <f>'Statement of Marks'!A84</f>
        <v>79</v>
      </c>
      <c r="B82" s="176">
        <f>IF('Statement of Marks'!B84="","",'Statement of Marks'!B84)</f>
        <v>979</v>
      </c>
      <c r="C82" s="177" t="str">
        <f>IF('Statement of Marks'!C84="","",'Statement of Marks'!C84)</f>
        <v/>
      </c>
      <c r="D82" s="178" t="str">
        <f>IF('Statement of Marks'!D84="","",'Statement of Marks'!D84)</f>
        <v/>
      </c>
      <c r="E82" s="179" t="str">
        <f>IF('Statement of Marks'!E84="","",'Statement of Marks'!E84)</f>
        <v/>
      </c>
      <c r="F82" s="179" t="str">
        <f>IF('Statement of Marks'!F84="","",'Statement of Marks'!F84)</f>
        <v/>
      </c>
      <c r="G82" s="179" t="str">
        <f>IF('Statement of Marks'!G84="","",'Statement of Marks'!G84)</f>
        <v/>
      </c>
      <c r="H82" s="180" t="str">
        <f>IF('Statement of Marks'!H84="","",'Statement of Marks'!H84)</f>
        <v/>
      </c>
      <c r="I82" s="180" t="str">
        <f>IF('Statement of Marks'!I84="","",'Statement of Marks'!I84)</f>
        <v/>
      </c>
      <c r="J82" s="404" t="str">
        <f>IF('Statement of Marks'!EI84="","",'Statement of Marks'!EI84)</f>
        <v/>
      </c>
      <c r="K82" s="404" t="str">
        <f>IF('Statement of Marks'!EJ84="","",'Statement of Marks'!EJ84)</f>
        <v/>
      </c>
      <c r="L82" s="181" t="str">
        <f>IF('Statement of Marks'!EM84="","",'Statement of Marks'!EM84)</f>
        <v/>
      </c>
      <c r="M82" s="182" t="str">
        <f>IF('Statement of Marks'!EL84="","",'Statement of Marks'!EL84)</f>
        <v/>
      </c>
      <c r="N82" s="183" t="str">
        <f>IF('Statement of Marks'!EN84="","",'Statement of Marks'!EN84)</f>
        <v/>
      </c>
      <c r="O82" s="184" t="str">
        <f>IF('Statement of Marks'!EG84="","",'Statement of Marks'!EG84)</f>
        <v xml:space="preserve">      </v>
      </c>
      <c r="P82" s="415" t="str">
        <f>IF('Statement of Marks'!EO84="","",'Statement of Marks'!EO84)</f>
        <v/>
      </c>
      <c r="BI82" s="185" t="str">
        <f>'Statement of Marks'!E84</f>
        <v/>
      </c>
      <c r="BJ82" s="186" t="str">
        <f t="shared" si="12"/>
        <v/>
      </c>
      <c r="BK82" s="186" t="str">
        <f t="shared" si="13"/>
        <v/>
      </c>
      <c r="BL82" s="186" t="str">
        <f t="shared" si="14"/>
        <v/>
      </c>
      <c r="BM82" s="186" t="str">
        <f t="shared" si="15"/>
        <v/>
      </c>
      <c r="BN82" s="186" t="str">
        <f t="shared" si="16"/>
        <v/>
      </c>
      <c r="BO82" s="186" t="str">
        <f t="shared" si="17"/>
        <v/>
      </c>
      <c r="BP82" s="186" t="str">
        <f t="shared" si="18"/>
        <v/>
      </c>
      <c r="BQ82" s="186" t="str">
        <f t="shared" si="19"/>
        <v/>
      </c>
      <c r="BR82" s="186" t="str">
        <f t="shared" si="20"/>
        <v/>
      </c>
      <c r="BS82" s="186" t="str">
        <f t="shared" si="21"/>
        <v/>
      </c>
      <c r="BT82" s="186" t="str">
        <f t="shared" si="22"/>
        <v/>
      </c>
      <c r="BU82" s="186" t="str">
        <f t="shared" si="23"/>
        <v/>
      </c>
      <c r="BV82" s="187"/>
    </row>
    <row r="83" spans="1:74">
      <c r="A83" s="414">
        <f>'Statement of Marks'!A85</f>
        <v>80</v>
      </c>
      <c r="B83" s="176">
        <f>IF('Statement of Marks'!B85="","",'Statement of Marks'!B85)</f>
        <v>980</v>
      </c>
      <c r="C83" s="177" t="str">
        <f>IF('Statement of Marks'!C85="","",'Statement of Marks'!C85)</f>
        <v/>
      </c>
      <c r="D83" s="178" t="str">
        <f>IF('Statement of Marks'!D85="","",'Statement of Marks'!D85)</f>
        <v/>
      </c>
      <c r="E83" s="179" t="str">
        <f>IF('Statement of Marks'!E85="","",'Statement of Marks'!E85)</f>
        <v/>
      </c>
      <c r="F83" s="179" t="str">
        <f>IF('Statement of Marks'!F85="","",'Statement of Marks'!F85)</f>
        <v/>
      </c>
      <c r="G83" s="179" t="str">
        <f>IF('Statement of Marks'!G85="","",'Statement of Marks'!G85)</f>
        <v/>
      </c>
      <c r="H83" s="180" t="str">
        <f>IF('Statement of Marks'!H85="","",'Statement of Marks'!H85)</f>
        <v/>
      </c>
      <c r="I83" s="180" t="str">
        <f>IF('Statement of Marks'!I85="","",'Statement of Marks'!I85)</f>
        <v/>
      </c>
      <c r="J83" s="404" t="str">
        <f>IF('Statement of Marks'!EI85="","",'Statement of Marks'!EI85)</f>
        <v/>
      </c>
      <c r="K83" s="404" t="str">
        <f>IF('Statement of Marks'!EJ85="","",'Statement of Marks'!EJ85)</f>
        <v/>
      </c>
      <c r="L83" s="181" t="str">
        <f>IF('Statement of Marks'!EM85="","",'Statement of Marks'!EM85)</f>
        <v/>
      </c>
      <c r="M83" s="182" t="str">
        <f>IF('Statement of Marks'!EL85="","",'Statement of Marks'!EL85)</f>
        <v/>
      </c>
      <c r="N83" s="183" t="str">
        <f>IF('Statement of Marks'!EN85="","",'Statement of Marks'!EN85)</f>
        <v/>
      </c>
      <c r="O83" s="184" t="str">
        <f>IF('Statement of Marks'!EG85="","",'Statement of Marks'!EG85)</f>
        <v xml:space="preserve">      </v>
      </c>
      <c r="P83" s="415" t="str">
        <f>IF('Statement of Marks'!EO85="","",'Statement of Marks'!EO85)</f>
        <v/>
      </c>
      <c r="BI83" s="185" t="str">
        <f>'Statement of Marks'!E85</f>
        <v/>
      </c>
      <c r="BJ83" s="186" t="str">
        <f t="shared" si="12"/>
        <v/>
      </c>
      <c r="BK83" s="186" t="str">
        <f t="shared" si="13"/>
        <v/>
      </c>
      <c r="BL83" s="186" t="str">
        <f t="shared" si="14"/>
        <v/>
      </c>
      <c r="BM83" s="186" t="str">
        <f t="shared" si="15"/>
        <v/>
      </c>
      <c r="BN83" s="186" t="str">
        <f t="shared" si="16"/>
        <v/>
      </c>
      <c r="BO83" s="186" t="str">
        <f t="shared" si="17"/>
        <v/>
      </c>
      <c r="BP83" s="186" t="str">
        <f t="shared" si="18"/>
        <v/>
      </c>
      <c r="BQ83" s="186" t="str">
        <f t="shared" si="19"/>
        <v/>
      </c>
      <c r="BR83" s="186" t="str">
        <f t="shared" si="20"/>
        <v/>
      </c>
      <c r="BS83" s="186" t="str">
        <f t="shared" si="21"/>
        <v/>
      </c>
      <c r="BT83" s="186" t="str">
        <f t="shared" si="22"/>
        <v/>
      </c>
      <c r="BU83" s="186" t="str">
        <f t="shared" si="23"/>
        <v/>
      </c>
      <c r="BV83" s="187"/>
    </row>
    <row r="84" spans="1:74">
      <c r="A84" s="414">
        <f>'Statement of Marks'!A86</f>
        <v>81</v>
      </c>
      <c r="B84" s="176">
        <f>IF('Statement of Marks'!B86="","",'Statement of Marks'!B86)</f>
        <v>981</v>
      </c>
      <c r="C84" s="177" t="str">
        <f>IF('Statement of Marks'!C86="","",'Statement of Marks'!C86)</f>
        <v/>
      </c>
      <c r="D84" s="178" t="str">
        <f>IF('Statement of Marks'!D86="","",'Statement of Marks'!D86)</f>
        <v/>
      </c>
      <c r="E84" s="179" t="str">
        <f>IF('Statement of Marks'!E86="","",'Statement of Marks'!E86)</f>
        <v/>
      </c>
      <c r="F84" s="179" t="str">
        <f>IF('Statement of Marks'!F86="","",'Statement of Marks'!F86)</f>
        <v/>
      </c>
      <c r="G84" s="179" t="str">
        <f>IF('Statement of Marks'!G86="","",'Statement of Marks'!G86)</f>
        <v/>
      </c>
      <c r="H84" s="180" t="str">
        <f>IF('Statement of Marks'!H86="","",'Statement of Marks'!H86)</f>
        <v/>
      </c>
      <c r="I84" s="180" t="str">
        <f>IF('Statement of Marks'!I86="","",'Statement of Marks'!I86)</f>
        <v/>
      </c>
      <c r="J84" s="404" t="str">
        <f>IF('Statement of Marks'!EI86="","",'Statement of Marks'!EI86)</f>
        <v/>
      </c>
      <c r="K84" s="404" t="str">
        <f>IF('Statement of Marks'!EJ86="","",'Statement of Marks'!EJ86)</f>
        <v/>
      </c>
      <c r="L84" s="181" t="str">
        <f>IF('Statement of Marks'!EM86="","",'Statement of Marks'!EM86)</f>
        <v/>
      </c>
      <c r="M84" s="182" t="str">
        <f>IF('Statement of Marks'!EL86="","",'Statement of Marks'!EL86)</f>
        <v/>
      </c>
      <c r="N84" s="183" t="str">
        <f>IF('Statement of Marks'!EN86="","",'Statement of Marks'!EN86)</f>
        <v/>
      </c>
      <c r="O84" s="184" t="str">
        <f>IF('Statement of Marks'!EG86="","",'Statement of Marks'!EG86)</f>
        <v xml:space="preserve">      </v>
      </c>
      <c r="P84" s="415" t="str">
        <f>IF('Statement of Marks'!EO86="","",'Statement of Marks'!EO86)</f>
        <v/>
      </c>
      <c r="BI84" s="185" t="str">
        <f>'Statement of Marks'!E86</f>
        <v/>
      </c>
      <c r="BJ84" s="186" t="str">
        <f t="shared" si="12"/>
        <v/>
      </c>
      <c r="BK84" s="186" t="str">
        <f t="shared" si="13"/>
        <v/>
      </c>
      <c r="BL84" s="186" t="str">
        <f t="shared" si="14"/>
        <v/>
      </c>
      <c r="BM84" s="186" t="str">
        <f t="shared" si="15"/>
        <v/>
      </c>
      <c r="BN84" s="186" t="str">
        <f t="shared" si="16"/>
        <v/>
      </c>
      <c r="BO84" s="186" t="str">
        <f t="shared" si="17"/>
        <v/>
      </c>
      <c r="BP84" s="186" t="str">
        <f t="shared" si="18"/>
        <v/>
      </c>
      <c r="BQ84" s="186" t="str">
        <f t="shared" si="19"/>
        <v/>
      </c>
      <c r="BR84" s="186" t="str">
        <f t="shared" si="20"/>
        <v/>
      </c>
      <c r="BS84" s="186" t="str">
        <f t="shared" si="21"/>
        <v/>
      </c>
      <c r="BT84" s="186" t="str">
        <f t="shared" si="22"/>
        <v/>
      </c>
      <c r="BU84" s="186" t="str">
        <f t="shared" si="23"/>
        <v/>
      </c>
      <c r="BV84" s="187"/>
    </row>
    <row r="85" spans="1:74">
      <c r="A85" s="414">
        <f>'Statement of Marks'!A87</f>
        <v>82</v>
      </c>
      <c r="B85" s="176">
        <f>IF('Statement of Marks'!B87="","",'Statement of Marks'!B87)</f>
        <v>982</v>
      </c>
      <c r="C85" s="177" t="str">
        <f>IF('Statement of Marks'!C87="","",'Statement of Marks'!C87)</f>
        <v/>
      </c>
      <c r="D85" s="178" t="str">
        <f>IF('Statement of Marks'!D87="","",'Statement of Marks'!D87)</f>
        <v/>
      </c>
      <c r="E85" s="179" t="str">
        <f>IF('Statement of Marks'!E87="","",'Statement of Marks'!E87)</f>
        <v/>
      </c>
      <c r="F85" s="179" t="str">
        <f>IF('Statement of Marks'!F87="","",'Statement of Marks'!F87)</f>
        <v/>
      </c>
      <c r="G85" s="179" t="str">
        <f>IF('Statement of Marks'!G87="","",'Statement of Marks'!G87)</f>
        <v/>
      </c>
      <c r="H85" s="180" t="str">
        <f>IF('Statement of Marks'!H87="","",'Statement of Marks'!H87)</f>
        <v/>
      </c>
      <c r="I85" s="180" t="str">
        <f>IF('Statement of Marks'!I87="","",'Statement of Marks'!I87)</f>
        <v/>
      </c>
      <c r="J85" s="404" t="str">
        <f>IF('Statement of Marks'!EI87="","",'Statement of Marks'!EI87)</f>
        <v/>
      </c>
      <c r="K85" s="404" t="str">
        <f>IF('Statement of Marks'!EJ87="","",'Statement of Marks'!EJ87)</f>
        <v/>
      </c>
      <c r="L85" s="181" t="str">
        <f>IF('Statement of Marks'!EM87="","",'Statement of Marks'!EM87)</f>
        <v/>
      </c>
      <c r="M85" s="182" t="str">
        <f>IF('Statement of Marks'!EL87="","",'Statement of Marks'!EL87)</f>
        <v/>
      </c>
      <c r="N85" s="183" t="str">
        <f>IF('Statement of Marks'!EN87="","",'Statement of Marks'!EN87)</f>
        <v/>
      </c>
      <c r="O85" s="184" t="str">
        <f>IF('Statement of Marks'!EG87="","",'Statement of Marks'!EG87)</f>
        <v xml:space="preserve">      </v>
      </c>
      <c r="P85" s="415" t="str">
        <f>IF('Statement of Marks'!EO87="","",'Statement of Marks'!EO87)</f>
        <v/>
      </c>
      <c r="BI85" s="185" t="str">
        <f>'Statement of Marks'!E87</f>
        <v/>
      </c>
      <c r="BJ85" s="186" t="str">
        <f t="shared" si="12"/>
        <v/>
      </c>
      <c r="BK85" s="186" t="str">
        <f t="shared" si="13"/>
        <v/>
      </c>
      <c r="BL85" s="186" t="str">
        <f t="shared" si="14"/>
        <v/>
      </c>
      <c r="BM85" s="186" t="str">
        <f t="shared" si="15"/>
        <v/>
      </c>
      <c r="BN85" s="186" t="str">
        <f t="shared" si="16"/>
        <v/>
      </c>
      <c r="BO85" s="186" t="str">
        <f t="shared" si="17"/>
        <v/>
      </c>
      <c r="BP85" s="186" t="str">
        <f t="shared" si="18"/>
        <v/>
      </c>
      <c r="BQ85" s="186" t="str">
        <f t="shared" si="19"/>
        <v/>
      </c>
      <c r="BR85" s="186" t="str">
        <f t="shared" si="20"/>
        <v/>
      </c>
      <c r="BS85" s="186" t="str">
        <f t="shared" si="21"/>
        <v/>
      </c>
      <c r="BT85" s="186" t="str">
        <f t="shared" si="22"/>
        <v/>
      </c>
      <c r="BU85" s="186" t="str">
        <f t="shared" si="23"/>
        <v/>
      </c>
      <c r="BV85" s="187"/>
    </row>
    <row r="86" spans="1:74">
      <c r="A86" s="414">
        <f>'Statement of Marks'!A88</f>
        <v>83</v>
      </c>
      <c r="B86" s="176">
        <f>IF('Statement of Marks'!B88="","",'Statement of Marks'!B88)</f>
        <v>983</v>
      </c>
      <c r="C86" s="177" t="str">
        <f>IF('Statement of Marks'!C88="","",'Statement of Marks'!C88)</f>
        <v/>
      </c>
      <c r="D86" s="178" t="str">
        <f>IF('Statement of Marks'!D88="","",'Statement of Marks'!D88)</f>
        <v/>
      </c>
      <c r="E86" s="179" t="str">
        <f>IF('Statement of Marks'!E88="","",'Statement of Marks'!E88)</f>
        <v/>
      </c>
      <c r="F86" s="179" t="str">
        <f>IF('Statement of Marks'!F88="","",'Statement of Marks'!F88)</f>
        <v/>
      </c>
      <c r="G86" s="179" t="str">
        <f>IF('Statement of Marks'!G88="","",'Statement of Marks'!G88)</f>
        <v/>
      </c>
      <c r="H86" s="180" t="str">
        <f>IF('Statement of Marks'!H88="","",'Statement of Marks'!H88)</f>
        <v/>
      </c>
      <c r="I86" s="180" t="str">
        <f>IF('Statement of Marks'!I88="","",'Statement of Marks'!I88)</f>
        <v/>
      </c>
      <c r="J86" s="404" t="str">
        <f>IF('Statement of Marks'!EI88="","",'Statement of Marks'!EI88)</f>
        <v/>
      </c>
      <c r="K86" s="404" t="str">
        <f>IF('Statement of Marks'!EJ88="","",'Statement of Marks'!EJ88)</f>
        <v/>
      </c>
      <c r="L86" s="181" t="str">
        <f>IF('Statement of Marks'!EM88="","",'Statement of Marks'!EM88)</f>
        <v/>
      </c>
      <c r="M86" s="182" t="str">
        <f>IF('Statement of Marks'!EL88="","",'Statement of Marks'!EL88)</f>
        <v/>
      </c>
      <c r="N86" s="183" t="str">
        <f>IF('Statement of Marks'!EN88="","",'Statement of Marks'!EN88)</f>
        <v/>
      </c>
      <c r="O86" s="184" t="str">
        <f>IF('Statement of Marks'!EG88="","",'Statement of Marks'!EG88)</f>
        <v xml:space="preserve">      </v>
      </c>
      <c r="P86" s="415" t="str">
        <f>IF('Statement of Marks'!EO88="","",'Statement of Marks'!EO88)</f>
        <v/>
      </c>
      <c r="BI86" s="185" t="str">
        <f>'Statement of Marks'!E88</f>
        <v/>
      </c>
      <c r="BJ86" s="186" t="str">
        <f t="shared" si="12"/>
        <v/>
      </c>
      <c r="BK86" s="186" t="str">
        <f t="shared" si="13"/>
        <v/>
      </c>
      <c r="BL86" s="186" t="str">
        <f t="shared" si="14"/>
        <v/>
      </c>
      <c r="BM86" s="186" t="str">
        <f t="shared" si="15"/>
        <v/>
      </c>
      <c r="BN86" s="186" t="str">
        <f t="shared" si="16"/>
        <v/>
      </c>
      <c r="BO86" s="186" t="str">
        <f t="shared" si="17"/>
        <v/>
      </c>
      <c r="BP86" s="186" t="str">
        <f t="shared" si="18"/>
        <v/>
      </c>
      <c r="BQ86" s="186" t="str">
        <f t="shared" si="19"/>
        <v/>
      </c>
      <c r="BR86" s="186" t="str">
        <f t="shared" si="20"/>
        <v/>
      </c>
      <c r="BS86" s="186" t="str">
        <f t="shared" si="21"/>
        <v/>
      </c>
      <c r="BT86" s="186" t="str">
        <f t="shared" si="22"/>
        <v/>
      </c>
      <c r="BU86" s="186" t="str">
        <f t="shared" si="23"/>
        <v/>
      </c>
      <c r="BV86" s="187"/>
    </row>
    <row r="87" spans="1:74">
      <c r="A87" s="414">
        <f>'Statement of Marks'!A89</f>
        <v>84</v>
      </c>
      <c r="B87" s="176">
        <f>IF('Statement of Marks'!B89="","",'Statement of Marks'!B89)</f>
        <v>984</v>
      </c>
      <c r="C87" s="177" t="str">
        <f>IF('Statement of Marks'!C89="","",'Statement of Marks'!C89)</f>
        <v/>
      </c>
      <c r="D87" s="178" t="str">
        <f>IF('Statement of Marks'!D89="","",'Statement of Marks'!D89)</f>
        <v/>
      </c>
      <c r="E87" s="179" t="str">
        <f>IF('Statement of Marks'!E89="","",'Statement of Marks'!E89)</f>
        <v/>
      </c>
      <c r="F87" s="179" t="str">
        <f>IF('Statement of Marks'!F89="","",'Statement of Marks'!F89)</f>
        <v/>
      </c>
      <c r="G87" s="179" t="str">
        <f>IF('Statement of Marks'!G89="","",'Statement of Marks'!G89)</f>
        <v/>
      </c>
      <c r="H87" s="180" t="str">
        <f>IF('Statement of Marks'!H89="","",'Statement of Marks'!H89)</f>
        <v/>
      </c>
      <c r="I87" s="180" t="str">
        <f>IF('Statement of Marks'!I89="","",'Statement of Marks'!I89)</f>
        <v/>
      </c>
      <c r="J87" s="404" t="str">
        <f>IF('Statement of Marks'!EI89="","",'Statement of Marks'!EI89)</f>
        <v/>
      </c>
      <c r="K87" s="404" t="str">
        <f>IF('Statement of Marks'!EJ89="","",'Statement of Marks'!EJ89)</f>
        <v/>
      </c>
      <c r="L87" s="181" t="str">
        <f>IF('Statement of Marks'!EM89="","",'Statement of Marks'!EM89)</f>
        <v/>
      </c>
      <c r="M87" s="182" t="str">
        <f>IF('Statement of Marks'!EL89="","",'Statement of Marks'!EL89)</f>
        <v/>
      </c>
      <c r="N87" s="183" t="str">
        <f>IF('Statement of Marks'!EN89="","",'Statement of Marks'!EN89)</f>
        <v/>
      </c>
      <c r="O87" s="184" t="str">
        <f>IF('Statement of Marks'!EG89="","",'Statement of Marks'!EG89)</f>
        <v xml:space="preserve">      </v>
      </c>
      <c r="P87" s="415" t="str">
        <f>IF('Statement of Marks'!EO89="","",'Statement of Marks'!EO89)</f>
        <v/>
      </c>
      <c r="BI87" s="185" t="str">
        <f>'Statement of Marks'!E89</f>
        <v/>
      </c>
      <c r="BJ87" s="186" t="str">
        <f t="shared" si="12"/>
        <v/>
      </c>
      <c r="BK87" s="186" t="str">
        <f t="shared" si="13"/>
        <v/>
      </c>
      <c r="BL87" s="186" t="str">
        <f t="shared" si="14"/>
        <v/>
      </c>
      <c r="BM87" s="186" t="str">
        <f t="shared" si="15"/>
        <v/>
      </c>
      <c r="BN87" s="186" t="str">
        <f t="shared" si="16"/>
        <v/>
      </c>
      <c r="BO87" s="186" t="str">
        <f t="shared" si="17"/>
        <v/>
      </c>
      <c r="BP87" s="186" t="str">
        <f t="shared" si="18"/>
        <v/>
      </c>
      <c r="BQ87" s="186" t="str">
        <f t="shared" si="19"/>
        <v/>
      </c>
      <c r="BR87" s="186" t="str">
        <f t="shared" si="20"/>
        <v/>
      </c>
      <c r="BS87" s="186" t="str">
        <f t="shared" si="21"/>
        <v/>
      </c>
      <c r="BT87" s="186" t="str">
        <f t="shared" si="22"/>
        <v/>
      </c>
      <c r="BU87" s="186" t="str">
        <f t="shared" si="23"/>
        <v/>
      </c>
      <c r="BV87" s="187"/>
    </row>
    <row r="88" spans="1:74">
      <c r="A88" s="414">
        <f>'Statement of Marks'!A90</f>
        <v>85</v>
      </c>
      <c r="B88" s="176">
        <f>IF('Statement of Marks'!B90="","",'Statement of Marks'!B90)</f>
        <v>985</v>
      </c>
      <c r="C88" s="177" t="str">
        <f>IF('Statement of Marks'!C90="","",'Statement of Marks'!C90)</f>
        <v/>
      </c>
      <c r="D88" s="178" t="str">
        <f>IF('Statement of Marks'!D90="","",'Statement of Marks'!D90)</f>
        <v/>
      </c>
      <c r="E88" s="179" t="str">
        <f>IF('Statement of Marks'!E90="","",'Statement of Marks'!E90)</f>
        <v/>
      </c>
      <c r="F88" s="179" t="str">
        <f>IF('Statement of Marks'!F90="","",'Statement of Marks'!F90)</f>
        <v/>
      </c>
      <c r="G88" s="179" t="str">
        <f>IF('Statement of Marks'!G90="","",'Statement of Marks'!G90)</f>
        <v/>
      </c>
      <c r="H88" s="180" t="str">
        <f>IF('Statement of Marks'!H90="","",'Statement of Marks'!H90)</f>
        <v/>
      </c>
      <c r="I88" s="180" t="str">
        <f>IF('Statement of Marks'!I90="","",'Statement of Marks'!I90)</f>
        <v/>
      </c>
      <c r="J88" s="404" t="str">
        <f>IF('Statement of Marks'!EI90="","",'Statement of Marks'!EI90)</f>
        <v/>
      </c>
      <c r="K88" s="404" t="str">
        <f>IF('Statement of Marks'!EJ90="","",'Statement of Marks'!EJ90)</f>
        <v/>
      </c>
      <c r="L88" s="181" t="str">
        <f>IF('Statement of Marks'!EM90="","",'Statement of Marks'!EM90)</f>
        <v/>
      </c>
      <c r="M88" s="182" t="str">
        <f>IF('Statement of Marks'!EL90="","",'Statement of Marks'!EL90)</f>
        <v/>
      </c>
      <c r="N88" s="183" t="str">
        <f>IF('Statement of Marks'!EN90="","",'Statement of Marks'!EN90)</f>
        <v/>
      </c>
      <c r="O88" s="184" t="str">
        <f>IF('Statement of Marks'!EG90="","",'Statement of Marks'!EG90)</f>
        <v xml:space="preserve">      </v>
      </c>
      <c r="P88" s="415" t="str">
        <f>IF('Statement of Marks'!EO90="","",'Statement of Marks'!EO90)</f>
        <v/>
      </c>
      <c r="BI88" s="185" t="str">
        <f>'Statement of Marks'!E90</f>
        <v/>
      </c>
      <c r="BJ88" s="186" t="str">
        <f t="shared" si="12"/>
        <v/>
      </c>
      <c r="BK88" s="186" t="str">
        <f t="shared" si="13"/>
        <v/>
      </c>
      <c r="BL88" s="186" t="str">
        <f t="shared" si="14"/>
        <v/>
      </c>
      <c r="BM88" s="186" t="str">
        <f t="shared" si="15"/>
        <v/>
      </c>
      <c r="BN88" s="186" t="str">
        <f t="shared" si="16"/>
        <v/>
      </c>
      <c r="BO88" s="186" t="str">
        <f t="shared" si="17"/>
        <v/>
      </c>
      <c r="BP88" s="186" t="str">
        <f t="shared" si="18"/>
        <v/>
      </c>
      <c r="BQ88" s="186" t="str">
        <f t="shared" si="19"/>
        <v/>
      </c>
      <c r="BR88" s="186" t="str">
        <f t="shared" si="20"/>
        <v/>
      </c>
      <c r="BS88" s="186" t="str">
        <f t="shared" si="21"/>
        <v/>
      </c>
      <c r="BT88" s="186" t="str">
        <f t="shared" si="22"/>
        <v/>
      </c>
      <c r="BU88" s="186" t="str">
        <f t="shared" si="23"/>
        <v/>
      </c>
      <c r="BV88" s="187"/>
    </row>
    <row r="89" spans="1:74">
      <c r="A89" s="414">
        <f>'Statement of Marks'!A91</f>
        <v>86</v>
      </c>
      <c r="B89" s="176">
        <f>IF('Statement of Marks'!B91="","",'Statement of Marks'!B91)</f>
        <v>986</v>
      </c>
      <c r="C89" s="177" t="str">
        <f>IF('Statement of Marks'!C91="","",'Statement of Marks'!C91)</f>
        <v/>
      </c>
      <c r="D89" s="178" t="str">
        <f>IF('Statement of Marks'!D91="","",'Statement of Marks'!D91)</f>
        <v/>
      </c>
      <c r="E89" s="179" t="str">
        <f>IF('Statement of Marks'!E91="","",'Statement of Marks'!E91)</f>
        <v/>
      </c>
      <c r="F89" s="179" t="str">
        <f>IF('Statement of Marks'!F91="","",'Statement of Marks'!F91)</f>
        <v/>
      </c>
      <c r="G89" s="179" t="str">
        <f>IF('Statement of Marks'!G91="","",'Statement of Marks'!G91)</f>
        <v/>
      </c>
      <c r="H89" s="180" t="str">
        <f>IF('Statement of Marks'!H91="","",'Statement of Marks'!H91)</f>
        <v/>
      </c>
      <c r="I89" s="180" t="str">
        <f>IF('Statement of Marks'!I91="","",'Statement of Marks'!I91)</f>
        <v/>
      </c>
      <c r="J89" s="404" t="str">
        <f>IF('Statement of Marks'!EI91="","",'Statement of Marks'!EI91)</f>
        <v/>
      </c>
      <c r="K89" s="404" t="str">
        <f>IF('Statement of Marks'!EJ91="","",'Statement of Marks'!EJ91)</f>
        <v/>
      </c>
      <c r="L89" s="181" t="str">
        <f>IF('Statement of Marks'!EM91="","",'Statement of Marks'!EM91)</f>
        <v/>
      </c>
      <c r="M89" s="182" t="str">
        <f>IF('Statement of Marks'!EL91="","",'Statement of Marks'!EL91)</f>
        <v/>
      </c>
      <c r="N89" s="183" t="str">
        <f>IF('Statement of Marks'!EN91="","",'Statement of Marks'!EN91)</f>
        <v/>
      </c>
      <c r="O89" s="184" t="str">
        <f>IF('Statement of Marks'!EG91="","",'Statement of Marks'!EG91)</f>
        <v xml:space="preserve">      </v>
      </c>
      <c r="P89" s="415" t="str">
        <f>IF('Statement of Marks'!EO91="","",'Statement of Marks'!EO91)</f>
        <v/>
      </c>
      <c r="BI89" s="185" t="str">
        <f>'Statement of Marks'!E91</f>
        <v/>
      </c>
      <c r="BJ89" s="186" t="str">
        <f t="shared" si="12"/>
        <v/>
      </c>
      <c r="BK89" s="186" t="str">
        <f t="shared" si="13"/>
        <v/>
      </c>
      <c r="BL89" s="186" t="str">
        <f t="shared" si="14"/>
        <v/>
      </c>
      <c r="BM89" s="186" t="str">
        <f t="shared" si="15"/>
        <v/>
      </c>
      <c r="BN89" s="186" t="str">
        <f t="shared" si="16"/>
        <v/>
      </c>
      <c r="BO89" s="186" t="str">
        <f t="shared" si="17"/>
        <v/>
      </c>
      <c r="BP89" s="186" t="str">
        <f t="shared" si="18"/>
        <v/>
      </c>
      <c r="BQ89" s="186" t="str">
        <f t="shared" si="19"/>
        <v/>
      </c>
      <c r="BR89" s="186" t="str">
        <f t="shared" si="20"/>
        <v/>
      </c>
      <c r="BS89" s="186" t="str">
        <f t="shared" si="21"/>
        <v/>
      </c>
      <c r="BT89" s="186" t="str">
        <f t="shared" si="22"/>
        <v/>
      </c>
      <c r="BU89" s="186" t="str">
        <f t="shared" si="23"/>
        <v/>
      </c>
      <c r="BV89" s="187"/>
    </row>
    <row r="90" spans="1:74">
      <c r="A90" s="414">
        <f>'Statement of Marks'!A92</f>
        <v>87</v>
      </c>
      <c r="B90" s="176">
        <f>IF('Statement of Marks'!B92="","",'Statement of Marks'!B92)</f>
        <v>987</v>
      </c>
      <c r="C90" s="177" t="str">
        <f>IF('Statement of Marks'!C92="","",'Statement of Marks'!C92)</f>
        <v/>
      </c>
      <c r="D90" s="178" t="str">
        <f>IF('Statement of Marks'!D92="","",'Statement of Marks'!D92)</f>
        <v/>
      </c>
      <c r="E90" s="179" t="str">
        <f>IF('Statement of Marks'!E92="","",'Statement of Marks'!E92)</f>
        <v/>
      </c>
      <c r="F90" s="179" t="str">
        <f>IF('Statement of Marks'!F92="","",'Statement of Marks'!F92)</f>
        <v/>
      </c>
      <c r="G90" s="179" t="str">
        <f>IF('Statement of Marks'!G92="","",'Statement of Marks'!G92)</f>
        <v/>
      </c>
      <c r="H90" s="180" t="str">
        <f>IF('Statement of Marks'!H92="","",'Statement of Marks'!H92)</f>
        <v/>
      </c>
      <c r="I90" s="180" t="str">
        <f>IF('Statement of Marks'!I92="","",'Statement of Marks'!I92)</f>
        <v/>
      </c>
      <c r="J90" s="404" t="str">
        <f>IF('Statement of Marks'!EI92="","",'Statement of Marks'!EI92)</f>
        <v/>
      </c>
      <c r="K90" s="404" t="str">
        <f>IF('Statement of Marks'!EJ92="","",'Statement of Marks'!EJ92)</f>
        <v/>
      </c>
      <c r="L90" s="181" t="str">
        <f>IF('Statement of Marks'!EM92="","",'Statement of Marks'!EM92)</f>
        <v/>
      </c>
      <c r="M90" s="182" t="str">
        <f>IF('Statement of Marks'!EL92="","",'Statement of Marks'!EL92)</f>
        <v/>
      </c>
      <c r="N90" s="183" t="str">
        <f>IF('Statement of Marks'!EN92="","",'Statement of Marks'!EN92)</f>
        <v/>
      </c>
      <c r="O90" s="184" t="str">
        <f>IF('Statement of Marks'!EG92="","",'Statement of Marks'!EG92)</f>
        <v xml:space="preserve">      </v>
      </c>
      <c r="P90" s="415" t="str">
        <f>IF('Statement of Marks'!EO92="","",'Statement of Marks'!EO92)</f>
        <v/>
      </c>
      <c r="BI90" s="185" t="str">
        <f>'Statement of Marks'!E92</f>
        <v/>
      </c>
      <c r="BJ90" s="186" t="str">
        <f t="shared" si="12"/>
        <v/>
      </c>
      <c r="BK90" s="186" t="str">
        <f t="shared" si="13"/>
        <v/>
      </c>
      <c r="BL90" s="186" t="str">
        <f t="shared" si="14"/>
        <v/>
      </c>
      <c r="BM90" s="186" t="str">
        <f t="shared" si="15"/>
        <v/>
      </c>
      <c r="BN90" s="186" t="str">
        <f t="shared" si="16"/>
        <v/>
      </c>
      <c r="BO90" s="186" t="str">
        <f t="shared" si="17"/>
        <v/>
      </c>
      <c r="BP90" s="186" t="str">
        <f t="shared" si="18"/>
        <v/>
      </c>
      <c r="BQ90" s="186" t="str">
        <f t="shared" si="19"/>
        <v/>
      </c>
      <c r="BR90" s="186" t="str">
        <f t="shared" si="20"/>
        <v/>
      </c>
      <c r="BS90" s="186" t="str">
        <f t="shared" si="21"/>
        <v/>
      </c>
      <c r="BT90" s="186" t="str">
        <f t="shared" si="22"/>
        <v/>
      </c>
      <c r="BU90" s="186" t="str">
        <f t="shared" si="23"/>
        <v/>
      </c>
      <c r="BV90" s="187"/>
    </row>
    <row r="91" spans="1:74">
      <c r="A91" s="414">
        <f>'Statement of Marks'!A93</f>
        <v>88</v>
      </c>
      <c r="B91" s="176">
        <f>IF('Statement of Marks'!B93="","",'Statement of Marks'!B93)</f>
        <v>988</v>
      </c>
      <c r="C91" s="177" t="str">
        <f>IF('Statement of Marks'!C93="","",'Statement of Marks'!C93)</f>
        <v/>
      </c>
      <c r="D91" s="178" t="str">
        <f>IF('Statement of Marks'!D93="","",'Statement of Marks'!D93)</f>
        <v/>
      </c>
      <c r="E91" s="179" t="str">
        <f>IF('Statement of Marks'!E93="","",'Statement of Marks'!E93)</f>
        <v/>
      </c>
      <c r="F91" s="179" t="str">
        <f>IF('Statement of Marks'!F93="","",'Statement of Marks'!F93)</f>
        <v/>
      </c>
      <c r="G91" s="179" t="str">
        <f>IF('Statement of Marks'!G93="","",'Statement of Marks'!G93)</f>
        <v/>
      </c>
      <c r="H91" s="180" t="str">
        <f>IF('Statement of Marks'!H93="","",'Statement of Marks'!H93)</f>
        <v/>
      </c>
      <c r="I91" s="180" t="str">
        <f>IF('Statement of Marks'!I93="","",'Statement of Marks'!I93)</f>
        <v/>
      </c>
      <c r="J91" s="404" t="str">
        <f>IF('Statement of Marks'!EI93="","",'Statement of Marks'!EI93)</f>
        <v/>
      </c>
      <c r="K91" s="404" t="str">
        <f>IF('Statement of Marks'!EJ93="","",'Statement of Marks'!EJ93)</f>
        <v/>
      </c>
      <c r="L91" s="181" t="str">
        <f>IF('Statement of Marks'!EM93="","",'Statement of Marks'!EM93)</f>
        <v/>
      </c>
      <c r="M91" s="182" t="str">
        <f>IF('Statement of Marks'!EL93="","",'Statement of Marks'!EL93)</f>
        <v/>
      </c>
      <c r="N91" s="183" t="str">
        <f>IF('Statement of Marks'!EN93="","",'Statement of Marks'!EN93)</f>
        <v/>
      </c>
      <c r="O91" s="184" t="str">
        <f>IF('Statement of Marks'!EG93="","",'Statement of Marks'!EG93)</f>
        <v xml:space="preserve">      </v>
      </c>
      <c r="P91" s="415" t="str">
        <f>IF('Statement of Marks'!EO93="","",'Statement of Marks'!EO93)</f>
        <v/>
      </c>
      <c r="BI91" s="185" t="str">
        <f>'Statement of Marks'!E93</f>
        <v/>
      </c>
      <c r="BJ91" s="186" t="str">
        <f t="shared" si="12"/>
        <v/>
      </c>
      <c r="BK91" s="186" t="str">
        <f t="shared" si="13"/>
        <v/>
      </c>
      <c r="BL91" s="186" t="str">
        <f t="shared" si="14"/>
        <v/>
      </c>
      <c r="BM91" s="186" t="str">
        <f t="shared" si="15"/>
        <v/>
      </c>
      <c r="BN91" s="186" t="str">
        <f t="shared" si="16"/>
        <v/>
      </c>
      <c r="BO91" s="186" t="str">
        <f t="shared" si="17"/>
        <v/>
      </c>
      <c r="BP91" s="186" t="str">
        <f t="shared" si="18"/>
        <v/>
      </c>
      <c r="BQ91" s="186" t="str">
        <f t="shared" si="19"/>
        <v/>
      </c>
      <c r="BR91" s="186" t="str">
        <f t="shared" si="20"/>
        <v/>
      </c>
      <c r="BS91" s="186" t="str">
        <f t="shared" si="21"/>
        <v/>
      </c>
      <c r="BT91" s="186" t="str">
        <f t="shared" si="22"/>
        <v/>
      </c>
      <c r="BU91" s="186" t="str">
        <f t="shared" si="23"/>
        <v/>
      </c>
      <c r="BV91" s="187"/>
    </row>
    <row r="92" spans="1:74">
      <c r="A92" s="414">
        <f>'Statement of Marks'!A94</f>
        <v>89</v>
      </c>
      <c r="B92" s="176">
        <f>IF('Statement of Marks'!B94="","",'Statement of Marks'!B94)</f>
        <v>989</v>
      </c>
      <c r="C92" s="177" t="str">
        <f>IF('Statement of Marks'!C94="","",'Statement of Marks'!C94)</f>
        <v/>
      </c>
      <c r="D92" s="178" t="str">
        <f>IF('Statement of Marks'!D94="","",'Statement of Marks'!D94)</f>
        <v/>
      </c>
      <c r="E92" s="179" t="str">
        <f>IF('Statement of Marks'!E94="","",'Statement of Marks'!E94)</f>
        <v/>
      </c>
      <c r="F92" s="179" t="str">
        <f>IF('Statement of Marks'!F94="","",'Statement of Marks'!F94)</f>
        <v/>
      </c>
      <c r="G92" s="179" t="str">
        <f>IF('Statement of Marks'!G94="","",'Statement of Marks'!G94)</f>
        <v/>
      </c>
      <c r="H92" s="180" t="str">
        <f>IF('Statement of Marks'!H94="","",'Statement of Marks'!H94)</f>
        <v/>
      </c>
      <c r="I92" s="180" t="str">
        <f>IF('Statement of Marks'!I94="","",'Statement of Marks'!I94)</f>
        <v/>
      </c>
      <c r="J92" s="404" t="str">
        <f>IF('Statement of Marks'!EI94="","",'Statement of Marks'!EI94)</f>
        <v/>
      </c>
      <c r="K92" s="404" t="str">
        <f>IF('Statement of Marks'!EJ94="","",'Statement of Marks'!EJ94)</f>
        <v/>
      </c>
      <c r="L92" s="181" t="str">
        <f>IF('Statement of Marks'!EM94="","",'Statement of Marks'!EM94)</f>
        <v/>
      </c>
      <c r="M92" s="182" t="str">
        <f>IF('Statement of Marks'!EL94="","",'Statement of Marks'!EL94)</f>
        <v/>
      </c>
      <c r="N92" s="183" t="str">
        <f>IF('Statement of Marks'!EN94="","",'Statement of Marks'!EN94)</f>
        <v/>
      </c>
      <c r="O92" s="184" t="str">
        <f>IF('Statement of Marks'!EG94="","",'Statement of Marks'!EG94)</f>
        <v xml:space="preserve">      </v>
      </c>
      <c r="P92" s="415" t="str">
        <f>IF('Statement of Marks'!EO94="","",'Statement of Marks'!EO94)</f>
        <v/>
      </c>
      <c r="BI92" s="185" t="str">
        <f>'Statement of Marks'!E94</f>
        <v/>
      </c>
      <c r="BJ92" s="186" t="str">
        <f t="shared" si="12"/>
        <v/>
      </c>
      <c r="BK92" s="186" t="str">
        <f t="shared" si="13"/>
        <v/>
      </c>
      <c r="BL92" s="186" t="str">
        <f t="shared" si="14"/>
        <v/>
      </c>
      <c r="BM92" s="186" t="str">
        <f t="shared" si="15"/>
        <v/>
      </c>
      <c r="BN92" s="186" t="str">
        <f t="shared" si="16"/>
        <v/>
      </c>
      <c r="BO92" s="186" t="str">
        <f t="shared" si="17"/>
        <v/>
      </c>
      <c r="BP92" s="186" t="str">
        <f t="shared" si="18"/>
        <v/>
      </c>
      <c r="BQ92" s="186" t="str">
        <f t="shared" si="19"/>
        <v/>
      </c>
      <c r="BR92" s="186" t="str">
        <f t="shared" si="20"/>
        <v/>
      </c>
      <c r="BS92" s="186" t="str">
        <f t="shared" si="21"/>
        <v/>
      </c>
      <c r="BT92" s="186" t="str">
        <f t="shared" si="22"/>
        <v/>
      </c>
      <c r="BU92" s="186" t="str">
        <f t="shared" si="23"/>
        <v/>
      </c>
      <c r="BV92" s="187"/>
    </row>
    <row r="93" spans="1:74">
      <c r="A93" s="414">
        <f>'Statement of Marks'!A95</f>
        <v>90</v>
      </c>
      <c r="B93" s="176">
        <f>IF('Statement of Marks'!B95="","",'Statement of Marks'!B95)</f>
        <v>990</v>
      </c>
      <c r="C93" s="177" t="str">
        <f>IF('Statement of Marks'!C95="","",'Statement of Marks'!C95)</f>
        <v/>
      </c>
      <c r="D93" s="178" t="str">
        <f>IF('Statement of Marks'!D95="","",'Statement of Marks'!D95)</f>
        <v/>
      </c>
      <c r="E93" s="179" t="str">
        <f>IF('Statement of Marks'!E95="","",'Statement of Marks'!E95)</f>
        <v/>
      </c>
      <c r="F93" s="179" t="str">
        <f>IF('Statement of Marks'!F95="","",'Statement of Marks'!F95)</f>
        <v/>
      </c>
      <c r="G93" s="179" t="str">
        <f>IF('Statement of Marks'!G95="","",'Statement of Marks'!G95)</f>
        <v/>
      </c>
      <c r="H93" s="180" t="str">
        <f>IF('Statement of Marks'!H95="","",'Statement of Marks'!H95)</f>
        <v/>
      </c>
      <c r="I93" s="180" t="str">
        <f>IF('Statement of Marks'!I95="","",'Statement of Marks'!I95)</f>
        <v/>
      </c>
      <c r="J93" s="404" t="str">
        <f>IF('Statement of Marks'!EI95="","",'Statement of Marks'!EI95)</f>
        <v/>
      </c>
      <c r="K93" s="404" t="str">
        <f>IF('Statement of Marks'!EJ95="","",'Statement of Marks'!EJ95)</f>
        <v/>
      </c>
      <c r="L93" s="181" t="str">
        <f>IF('Statement of Marks'!EM95="","",'Statement of Marks'!EM95)</f>
        <v/>
      </c>
      <c r="M93" s="182" t="str">
        <f>IF('Statement of Marks'!EL95="","",'Statement of Marks'!EL95)</f>
        <v/>
      </c>
      <c r="N93" s="183" t="str">
        <f>IF('Statement of Marks'!EN95="","",'Statement of Marks'!EN95)</f>
        <v/>
      </c>
      <c r="O93" s="184" t="str">
        <f>IF('Statement of Marks'!EG95="","",'Statement of Marks'!EG95)</f>
        <v xml:space="preserve">      </v>
      </c>
      <c r="P93" s="415" t="str">
        <f>IF('Statement of Marks'!EO95="","",'Statement of Marks'!EO95)</f>
        <v/>
      </c>
      <c r="BI93" s="185" t="str">
        <f>'Statement of Marks'!E95</f>
        <v/>
      </c>
      <c r="BJ93" s="186" t="str">
        <f t="shared" si="12"/>
        <v/>
      </c>
      <c r="BK93" s="186" t="str">
        <f t="shared" si="13"/>
        <v/>
      </c>
      <c r="BL93" s="186" t="str">
        <f t="shared" si="14"/>
        <v/>
      </c>
      <c r="BM93" s="186" t="str">
        <f t="shared" si="15"/>
        <v/>
      </c>
      <c r="BN93" s="186" t="str">
        <f t="shared" si="16"/>
        <v/>
      </c>
      <c r="BO93" s="186" t="str">
        <f t="shared" si="17"/>
        <v/>
      </c>
      <c r="BP93" s="186" t="str">
        <f t="shared" si="18"/>
        <v/>
      </c>
      <c r="BQ93" s="186" t="str">
        <f t="shared" si="19"/>
        <v/>
      </c>
      <c r="BR93" s="186" t="str">
        <f t="shared" si="20"/>
        <v/>
      </c>
      <c r="BS93" s="186" t="str">
        <f t="shared" si="21"/>
        <v/>
      </c>
      <c r="BT93" s="186" t="str">
        <f t="shared" si="22"/>
        <v/>
      </c>
      <c r="BU93" s="186" t="str">
        <f t="shared" si="23"/>
        <v/>
      </c>
      <c r="BV93" s="187"/>
    </row>
    <row r="94" spans="1:74">
      <c r="A94" s="414">
        <f>'Statement of Marks'!A96</f>
        <v>91</v>
      </c>
      <c r="B94" s="176">
        <f>IF('Statement of Marks'!B96="","",'Statement of Marks'!B96)</f>
        <v>991</v>
      </c>
      <c r="C94" s="177" t="str">
        <f>IF('Statement of Marks'!C96="","",'Statement of Marks'!C96)</f>
        <v/>
      </c>
      <c r="D94" s="178" t="str">
        <f>IF('Statement of Marks'!D96="","",'Statement of Marks'!D96)</f>
        <v/>
      </c>
      <c r="E94" s="179" t="str">
        <f>IF('Statement of Marks'!E96="","",'Statement of Marks'!E96)</f>
        <v/>
      </c>
      <c r="F94" s="179" t="str">
        <f>IF('Statement of Marks'!F96="","",'Statement of Marks'!F96)</f>
        <v/>
      </c>
      <c r="G94" s="179" t="str">
        <f>IF('Statement of Marks'!G96="","",'Statement of Marks'!G96)</f>
        <v/>
      </c>
      <c r="H94" s="180" t="str">
        <f>IF('Statement of Marks'!H96="","",'Statement of Marks'!H96)</f>
        <v/>
      </c>
      <c r="I94" s="180" t="str">
        <f>IF('Statement of Marks'!I96="","",'Statement of Marks'!I96)</f>
        <v/>
      </c>
      <c r="J94" s="404" t="str">
        <f>IF('Statement of Marks'!EI96="","",'Statement of Marks'!EI96)</f>
        <v/>
      </c>
      <c r="K94" s="404" t="str">
        <f>IF('Statement of Marks'!EJ96="","",'Statement of Marks'!EJ96)</f>
        <v/>
      </c>
      <c r="L94" s="181" t="str">
        <f>IF('Statement of Marks'!EM96="","",'Statement of Marks'!EM96)</f>
        <v/>
      </c>
      <c r="M94" s="182" t="str">
        <f>IF('Statement of Marks'!EL96="","",'Statement of Marks'!EL96)</f>
        <v/>
      </c>
      <c r="N94" s="183" t="str">
        <f>IF('Statement of Marks'!EN96="","",'Statement of Marks'!EN96)</f>
        <v/>
      </c>
      <c r="O94" s="184" t="str">
        <f>IF('Statement of Marks'!EG96="","",'Statement of Marks'!EG96)</f>
        <v xml:space="preserve">      </v>
      </c>
      <c r="P94" s="415" t="str">
        <f>IF('Statement of Marks'!EO96="","",'Statement of Marks'!EO96)</f>
        <v/>
      </c>
      <c r="BI94" s="185" t="str">
        <f>'Statement of Marks'!E96</f>
        <v/>
      </c>
      <c r="BJ94" s="186" t="str">
        <f t="shared" si="12"/>
        <v/>
      </c>
      <c r="BK94" s="186" t="str">
        <f t="shared" si="13"/>
        <v/>
      </c>
      <c r="BL94" s="186" t="str">
        <f t="shared" si="14"/>
        <v/>
      </c>
      <c r="BM94" s="186" t="str">
        <f t="shared" si="15"/>
        <v/>
      </c>
      <c r="BN94" s="186" t="str">
        <f t="shared" si="16"/>
        <v/>
      </c>
      <c r="BO94" s="186" t="str">
        <f t="shared" si="17"/>
        <v/>
      </c>
      <c r="BP94" s="186" t="str">
        <f t="shared" si="18"/>
        <v/>
      </c>
      <c r="BQ94" s="186" t="str">
        <f t="shared" si="19"/>
        <v/>
      </c>
      <c r="BR94" s="186" t="str">
        <f t="shared" si="20"/>
        <v/>
      </c>
      <c r="BS94" s="186" t="str">
        <f t="shared" si="21"/>
        <v/>
      </c>
      <c r="BT94" s="186" t="str">
        <f t="shared" si="22"/>
        <v/>
      </c>
      <c r="BU94" s="186" t="str">
        <f t="shared" si="23"/>
        <v/>
      </c>
      <c r="BV94" s="187"/>
    </row>
    <row r="95" spans="1:74">
      <c r="A95" s="414">
        <f>'Statement of Marks'!A97</f>
        <v>92</v>
      </c>
      <c r="B95" s="176">
        <f>IF('Statement of Marks'!B97="","",'Statement of Marks'!B97)</f>
        <v>992</v>
      </c>
      <c r="C95" s="177" t="str">
        <f>IF('Statement of Marks'!C97="","",'Statement of Marks'!C97)</f>
        <v/>
      </c>
      <c r="D95" s="178" t="str">
        <f>IF('Statement of Marks'!D97="","",'Statement of Marks'!D97)</f>
        <v/>
      </c>
      <c r="E95" s="179" t="str">
        <f>IF('Statement of Marks'!E97="","",'Statement of Marks'!E97)</f>
        <v/>
      </c>
      <c r="F95" s="179" t="str">
        <f>IF('Statement of Marks'!F97="","",'Statement of Marks'!F97)</f>
        <v/>
      </c>
      <c r="G95" s="179" t="str">
        <f>IF('Statement of Marks'!G97="","",'Statement of Marks'!G97)</f>
        <v/>
      </c>
      <c r="H95" s="180" t="str">
        <f>IF('Statement of Marks'!H97="","",'Statement of Marks'!H97)</f>
        <v/>
      </c>
      <c r="I95" s="180" t="str">
        <f>IF('Statement of Marks'!I97="","",'Statement of Marks'!I97)</f>
        <v/>
      </c>
      <c r="J95" s="404" t="str">
        <f>IF('Statement of Marks'!EI97="","",'Statement of Marks'!EI97)</f>
        <v/>
      </c>
      <c r="K95" s="404" t="str">
        <f>IF('Statement of Marks'!EJ97="","",'Statement of Marks'!EJ97)</f>
        <v/>
      </c>
      <c r="L95" s="181" t="str">
        <f>IF('Statement of Marks'!EM97="","",'Statement of Marks'!EM97)</f>
        <v/>
      </c>
      <c r="M95" s="182" t="str">
        <f>IF('Statement of Marks'!EL97="","",'Statement of Marks'!EL97)</f>
        <v/>
      </c>
      <c r="N95" s="183" t="str">
        <f>IF('Statement of Marks'!EN97="","",'Statement of Marks'!EN97)</f>
        <v/>
      </c>
      <c r="O95" s="184" t="str">
        <f>IF('Statement of Marks'!EG97="","",'Statement of Marks'!EG97)</f>
        <v xml:space="preserve">      </v>
      </c>
      <c r="P95" s="415" t="str">
        <f>IF('Statement of Marks'!EO97="","",'Statement of Marks'!EO97)</f>
        <v/>
      </c>
      <c r="BI95" s="185" t="str">
        <f>'Statement of Marks'!E97</f>
        <v/>
      </c>
      <c r="BJ95" s="186" t="str">
        <f t="shared" si="12"/>
        <v/>
      </c>
      <c r="BK95" s="186" t="str">
        <f t="shared" si="13"/>
        <v/>
      </c>
      <c r="BL95" s="186" t="str">
        <f t="shared" si="14"/>
        <v/>
      </c>
      <c r="BM95" s="186" t="str">
        <f t="shared" si="15"/>
        <v/>
      </c>
      <c r="BN95" s="186" t="str">
        <f t="shared" si="16"/>
        <v/>
      </c>
      <c r="BO95" s="186" t="str">
        <f t="shared" si="17"/>
        <v/>
      </c>
      <c r="BP95" s="186" t="str">
        <f t="shared" si="18"/>
        <v/>
      </c>
      <c r="BQ95" s="186" t="str">
        <f t="shared" si="19"/>
        <v/>
      </c>
      <c r="BR95" s="186" t="str">
        <f t="shared" si="20"/>
        <v/>
      </c>
      <c r="BS95" s="186" t="str">
        <f t="shared" si="21"/>
        <v/>
      </c>
      <c r="BT95" s="186" t="str">
        <f t="shared" si="22"/>
        <v/>
      </c>
      <c r="BU95" s="186" t="str">
        <f t="shared" si="23"/>
        <v/>
      </c>
      <c r="BV95" s="187"/>
    </row>
    <row r="96" spans="1:74">
      <c r="A96" s="414">
        <f>'Statement of Marks'!A98</f>
        <v>93</v>
      </c>
      <c r="B96" s="176">
        <f>IF('Statement of Marks'!B98="","",'Statement of Marks'!B98)</f>
        <v>993</v>
      </c>
      <c r="C96" s="177" t="str">
        <f>IF('Statement of Marks'!C98="","",'Statement of Marks'!C98)</f>
        <v/>
      </c>
      <c r="D96" s="178" t="str">
        <f>IF('Statement of Marks'!D98="","",'Statement of Marks'!D98)</f>
        <v/>
      </c>
      <c r="E96" s="179" t="str">
        <f>IF('Statement of Marks'!E98="","",'Statement of Marks'!E98)</f>
        <v/>
      </c>
      <c r="F96" s="179" t="str">
        <f>IF('Statement of Marks'!F98="","",'Statement of Marks'!F98)</f>
        <v/>
      </c>
      <c r="G96" s="179" t="str">
        <f>IF('Statement of Marks'!G98="","",'Statement of Marks'!G98)</f>
        <v/>
      </c>
      <c r="H96" s="180" t="str">
        <f>IF('Statement of Marks'!H98="","",'Statement of Marks'!H98)</f>
        <v/>
      </c>
      <c r="I96" s="180" t="str">
        <f>IF('Statement of Marks'!I98="","",'Statement of Marks'!I98)</f>
        <v/>
      </c>
      <c r="J96" s="404" t="str">
        <f>IF('Statement of Marks'!EI98="","",'Statement of Marks'!EI98)</f>
        <v/>
      </c>
      <c r="K96" s="404" t="str">
        <f>IF('Statement of Marks'!EJ98="","",'Statement of Marks'!EJ98)</f>
        <v/>
      </c>
      <c r="L96" s="181" t="str">
        <f>IF('Statement of Marks'!EM98="","",'Statement of Marks'!EM98)</f>
        <v/>
      </c>
      <c r="M96" s="182" t="str">
        <f>IF('Statement of Marks'!EL98="","",'Statement of Marks'!EL98)</f>
        <v/>
      </c>
      <c r="N96" s="183" t="str">
        <f>IF('Statement of Marks'!EN98="","",'Statement of Marks'!EN98)</f>
        <v/>
      </c>
      <c r="O96" s="184" t="str">
        <f>IF('Statement of Marks'!EG98="","",'Statement of Marks'!EG98)</f>
        <v xml:space="preserve">      </v>
      </c>
      <c r="P96" s="415" t="str">
        <f>IF('Statement of Marks'!EO98="","",'Statement of Marks'!EO98)</f>
        <v/>
      </c>
      <c r="BI96" s="185" t="str">
        <f>'Statement of Marks'!E98</f>
        <v/>
      </c>
      <c r="BJ96" s="186" t="str">
        <f t="shared" si="12"/>
        <v/>
      </c>
      <c r="BK96" s="186" t="str">
        <f t="shared" si="13"/>
        <v/>
      </c>
      <c r="BL96" s="186" t="str">
        <f t="shared" si="14"/>
        <v/>
      </c>
      <c r="BM96" s="186" t="str">
        <f t="shared" si="15"/>
        <v/>
      </c>
      <c r="BN96" s="186" t="str">
        <f t="shared" si="16"/>
        <v/>
      </c>
      <c r="BO96" s="186" t="str">
        <f t="shared" si="17"/>
        <v/>
      </c>
      <c r="BP96" s="186" t="str">
        <f t="shared" si="18"/>
        <v/>
      </c>
      <c r="BQ96" s="186" t="str">
        <f t="shared" si="19"/>
        <v/>
      </c>
      <c r="BR96" s="186" t="str">
        <f t="shared" si="20"/>
        <v/>
      </c>
      <c r="BS96" s="186" t="str">
        <f t="shared" si="21"/>
        <v/>
      </c>
      <c r="BT96" s="186" t="str">
        <f t="shared" si="22"/>
        <v/>
      </c>
      <c r="BU96" s="186" t="str">
        <f t="shared" si="23"/>
        <v/>
      </c>
      <c r="BV96" s="187"/>
    </row>
    <row r="97" spans="1:74">
      <c r="A97" s="414">
        <f>'Statement of Marks'!A99</f>
        <v>94</v>
      </c>
      <c r="B97" s="176">
        <f>IF('Statement of Marks'!B99="","",'Statement of Marks'!B99)</f>
        <v>994</v>
      </c>
      <c r="C97" s="177" t="str">
        <f>IF('Statement of Marks'!C99="","",'Statement of Marks'!C99)</f>
        <v/>
      </c>
      <c r="D97" s="178" t="str">
        <f>IF('Statement of Marks'!D99="","",'Statement of Marks'!D99)</f>
        <v/>
      </c>
      <c r="E97" s="179" t="str">
        <f>IF('Statement of Marks'!E99="","",'Statement of Marks'!E99)</f>
        <v/>
      </c>
      <c r="F97" s="179" t="str">
        <f>IF('Statement of Marks'!F99="","",'Statement of Marks'!F99)</f>
        <v/>
      </c>
      <c r="G97" s="179" t="str">
        <f>IF('Statement of Marks'!G99="","",'Statement of Marks'!G99)</f>
        <v/>
      </c>
      <c r="H97" s="180" t="str">
        <f>IF('Statement of Marks'!H99="","",'Statement of Marks'!H99)</f>
        <v/>
      </c>
      <c r="I97" s="180" t="str">
        <f>IF('Statement of Marks'!I99="","",'Statement of Marks'!I99)</f>
        <v/>
      </c>
      <c r="J97" s="404" t="str">
        <f>IF('Statement of Marks'!EI99="","",'Statement of Marks'!EI99)</f>
        <v/>
      </c>
      <c r="K97" s="404" t="str">
        <f>IF('Statement of Marks'!EJ99="","",'Statement of Marks'!EJ99)</f>
        <v/>
      </c>
      <c r="L97" s="181" t="str">
        <f>IF('Statement of Marks'!EM99="","",'Statement of Marks'!EM99)</f>
        <v/>
      </c>
      <c r="M97" s="182" t="str">
        <f>IF('Statement of Marks'!EL99="","",'Statement of Marks'!EL99)</f>
        <v/>
      </c>
      <c r="N97" s="183" t="str">
        <f>IF('Statement of Marks'!EN99="","",'Statement of Marks'!EN99)</f>
        <v/>
      </c>
      <c r="O97" s="184" t="str">
        <f>IF('Statement of Marks'!EG99="","",'Statement of Marks'!EG99)</f>
        <v xml:space="preserve">      </v>
      </c>
      <c r="P97" s="415" t="str">
        <f>IF('Statement of Marks'!EO99="","",'Statement of Marks'!EO99)</f>
        <v/>
      </c>
      <c r="BI97" s="185" t="str">
        <f>'Statement of Marks'!E99</f>
        <v/>
      </c>
      <c r="BJ97" s="186" t="str">
        <f t="shared" si="12"/>
        <v/>
      </c>
      <c r="BK97" s="186" t="str">
        <f t="shared" si="13"/>
        <v/>
      </c>
      <c r="BL97" s="186" t="str">
        <f t="shared" si="14"/>
        <v/>
      </c>
      <c r="BM97" s="186" t="str">
        <f t="shared" si="15"/>
        <v/>
      </c>
      <c r="BN97" s="186" t="str">
        <f t="shared" si="16"/>
        <v/>
      </c>
      <c r="BO97" s="186" t="str">
        <f t="shared" si="17"/>
        <v/>
      </c>
      <c r="BP97" s="186" t="str">
        <f t="shared" si="18"/>
        <v/>
      </c>
      <c r="BQ97" s="186" t="str">
        <f t="shared" si="19"/>
        <v/>
      </c>
      <c r="BR97" s="186" t="str">
        <f t="shared" si="20"/>
        <v/>
      </c>
      <c r="BS97" s="186" t="str">
        <f t="shared" si="21"/>
        <v/>
      </c>
      <c r="BT97" s="186" t="str">
        <f t="shared" si="22"/>
        <v/>
      </c>
      <c r="BU97" s="186" t="str">
        <f t="shared" si="23"/>
        <v/>
      </c>
      <c r="BV97" s="187"/>
    </row>
    <row r="98" spans="1:74">
      <c r="A98" s="414">
        <f>'Statement of Marks'!A100</f>
        <v>95</v>
      </c>
      <c r="B98" s="176">
        <f>IF('Statement of Marks'!B100="","",'Statement of Marks'!B100)</f>
        <v>995</v>
      </c>
      <c r="C98" s="177" t="str">
        <f>IF('Statement of Marks'!C100="","",'Statement of Marks'!C100)</f>
        <v/>
      </c>
      <c r="D98" s="178" t="str">
        <f>IF('Statement of Marks'!D100="","",'Statement of Marks'!D100)</f>
        <v/>
      </c>
      <c r="E98" s="179" t="str">
        <f>IF('Statement of Marks'!E100="","",'Statement of Marks'!E100)</f>
        <v/>
      </c>
      <c r="F98" s="179" t="str">
        <f>IF('Statement of Marks'!F100="","",'Statement of Marks'!F100)</f>
        <v/>
      </c>
      <c r="G98" s="179" t="str">
        <f>IF('Statement of Marks'!G100="","",'Statement of Marks'!G100)</f>
        <v/>
      </c>
      <c r="H98" s="180" t="str">
        <f>IF('Statement of Marks'!H100="","",'Statement of Marks'!H100)</f>
        <v/>
      </c>
      <c r="I98" s="180" t="str">
        <f>IF('Statement of Marks'!I100="","",'Statement of Marks'!I100)</f>
        <v/>
      </c>
      <c r="J98" s="404" t="str">
        <f>IF('Statement of Marks'!EI100="","",'Statement of Marks'!EI100)</f>
        <v/>
      </c>
      <c r="K98" s="404" t="str">
        <f>IF('Statement of Marks'!EJ100="","",'Statement of Marks'!EJ100)</f>
        <v/>
      </c>
      <c r="L98" s="181" t="str">
        <f>IF('Statement of Marks'!EM100="","",'Statement of Marks'!EM100)</f>
        <v/>
      </c>
      <c r="M98" s="182" t="str">
        <f>IF('Statement of Marks'!EL100="","",'Statement of Marks'!EL100)</f>
        <v/>
      </c>
      <c r="N98" s="183" t="str">
        <f>IF('Statement of Marks'!EN100="","",'Statement of Marks'!EN100)</f>
        <v/>
      </c>
      <c r="O98" s="184" t="str">
        <f>IF('Statement of Marks'!EG100="","",'Statement of Marks'!EG100)</f>
        <v xml:space="preserve">      </v>
      </c>
      <c r="P98" s="415" t="str">
        <f>IF('Statement of Marks'!EO100="","",'Statement of Marks'!EO100)</f>
        <v/>
      </c>
      <c r="BI98" s="185" t="str">
        <f>'Statement of Marks'!E100</f>
        <v/>
      </c>
      <c r="BJ98" s="186" t="str">
        <f t="shared" si="12"/>
        <v/>
      </c>
      <c r="BK98" s="186" t="str">
        <f t="shared" si="13"/>
        <v/>
      </c>
      <c r="BL98" s="186" t="str">
        <f t="shared" si="14"/>
        <v/>
      </c>
      <c r="BM98" s="186" t="str">
        <f t="shared" si="15"/>
        <v/>
      </c>
      <c r="BN98" s="186" t="str">
        <f t="shared" si="16"/>
        <v/>
      </c>
      <c r="BO98" s="186" t="str">
        <f t="shared" si="17"/>
        <v/>
      </c>
      <c r="BP98" s="186" t="str">
        <f t="shared" si="18"/>
        <v/>
      </c>
      <c r="BQ98" s="186" t="str">
        <f t="shared" si="19"/>
        <v/>
      </c>
      <c r="BR98" s="186" t="str">
        <f t="shared" si="20"/>
        <v/>
      </c>
      <c r="BS98" s="186" t="str">
        <f t="shared" si="21"/>
        <v/>
      </c>
      <c r="BT98" s="186" t="str">
        <f t="shared" si="22"/>
        <v/>
      </c>
      <c r="BU98" s="186" t="str">
        <f t="shared" si="23"/>
        <v/>
      </c>
      <c r="BV98" s="187"/>
    </row>
    <row r="99" spans="1:74">
      <c r="A99" s="414">
        <f>'Statement of Marks'!A101</f>
        <v>96</v>
      </c>
      <c r="B99" s="176">
        <f>IF('Statement of Marks'!B101="","",'Statement of Marks'!B101)</f>
        <v>996</v>
      </c>
      <c r="C99" s="177" t="str">
        <f>IF('Statement of Marks'!C101="","",'Statement of Marks'!C101)</f>
        <v/>
      </c>
      <c r="D99" s="178" t="str">
        <f>IF('Statement of Marks'!D101="","",'Statement of Marks'!D101)</f>
        <v/>
      </c>
      <c r="E99" s="179" t="str">
        <f>IF('Statement of Marks'!E101="","",'Statement of Marks'!E101)</f>
        <v/>
      </c>
      <c r="F99" s="179" t="str">
        <f>IF('Statement of Marks'!F101="","",'Statement of Marks'!F101)</f>
        <v/>
      </c>
      <c r="G99" s="179" t="str">
        <f>IF('Statement of Marks'!G101="","",'Statement of Marks'!G101)</f>
        <v/>
      </c>
      <c r="H99" s="180" t="str">
        <f>IF('Statement of Marks'!H101="","",'Statement of Marks'!H101)</f>
        <v/>
      </c>
      <c r="I99" s="180" t="str">
        <f>IF('Statement of Marks'!I101="","",'Statement of Marks'!I101)</f>
        <v/>
      </c>
      <c r="J99" s="404" t="str">
        <f>IF('Statement of Marks'!EI101="","",'Statement of Marks'!EI101)</f>
        <v/>
      </c>
      <c r="K99" s="404" t="str">
        <f>IF('Statement of Marks'!EJ101="","",'Statement of Marks'!EJ101)</f>
        <v/>
      </c>
      <c r="L99" s="181" t="str">
        <f>IF('Statement of Marks'!EM101="","",'Statement of Marks'!EM101)</f>
        <v/>
      </c>
      <c r="M99" s="182" t="str">
        <f>IF('Statement of Marks'!EL101="","",'Statement of Marks'!EL101)</f>
        <v/>
      </c>
      <c r="N99" s="183" t="str">
        <f>IF('Statement of Marks'!EN101="","",'Statement of Marks'!EN101)</f>
        <v/>
      </c>
      <c r="O99" s="184" t="str">
        <f>IF('Statement of Marks'!EG101="","",'Statement of Marks'!EG101)</f>
        <v xml:space="preserve">      </v>
      </c>
      <c r="P99" s="415" t="str">
        <f>IF('Statement of Marks'!EO101="","",'Statement of Marks'!EO101)</f>
        <v/>
      </c>
      <c r="BI99" s="185" t="str">
        <f>'Statement of Marks'!E101</f>
        <v/>
      </c>
      <c r="BJ99" s="186" t="str">
        <f t="shared" si="12"/>
        <v/>
      </c>
      <c r="BK99" s="186" t="str">
        <f t="shared" si="13"/>
        <v/>
      </c>
      <c r="BL99" s="186" t="str">
        <f t="shared" si="14"/>
        <v/>
      </c>
      <c r="BM99" s="186" t="str">
        <f t="shared" si="15"/>
        <v/>
      </c>
      <c r="BN99" s="186" t="str">
        <f t="shared" si="16"/>
        <v/>
      </c>
      <c r="BO99" s="186" t="str">
        <f t="shared" si="17"/>
        <v/>
      </c>
      <c r="BP99" s="186" t="str">
        <f t="shared" si="18"/>
        <v/>
      </c>
      <c r="BQ99" s="186" t="str">
        <f t="shared" si="19"/>
        <v/>
      </c>
      <c r="BR99" s="186" t="str">
        <f t="shared" si="20"/>
        <v/>
      </c>
      <c r="BS99" s="186" t="str">
        <f t="shared" si="21"/>
        <v/>
      </c>
      <c r="BT99" s="186" t="str">
        <f t="shared" si="22"/>
        <v/>
      </c>
      <c r="BU99" s="186" t="str">
        <f t="shared" si="23"/>
        <v/>
      </c>
      <c r="BV99" s="187"/>
    </row>
    <row r="100" spans="1:74">
      <c r="A100" s="414">
        <f>'Statement of Marks'!A102</f>
        <v>97</v>
      </c>
      <c r="B100" s="176">
        <f>IF('Statement of Marks'!B102="","",'Statement of Marks'!B102)</f>
        <v>997</v>
      </c>
      <c r="C100" s="177" t="str">
        <f>IF('Statement of Marks'!C102="","",'Statement of Marks'!C102)</f>
        <v/>
      </c>
      <c r="D100" s="178" t="str">
        <f>IF('Statement of Marks'!D102="","",'Statement of Marks'!D102)</f>
        <v/>
      </c>
      <c r="E100" s="179" t="str">
        <f>IF('Statement of Marks'!E102="","",'Statement of Marks'!E102)</f>
        <v/>
      </c>
      <c r="F100" s="179" t="str">
        <f>IF('Statement of Marks'!F102="","",'Statement of Marks'!F102)</f>
        <v/>
      </c>
      <c r="G100" s="179" t="str">
        <f>IF('Statement of Marks'!G102="","",'Statement of Marks'!G102)</f>
        <v/>
      </c>
      <c r="H100" s="180" t="str">
        <f>IF('Statement of Marks'!H102="","",'Statement of Marks'!H102)</f>
        <v/>
      </c>
      <c r="I100" s="180" t="str">
        <f>IF('Statement of Marks'!I102="","",'Statement of Marks'!I102)</f>
        <v/>
      </c>
      <c r="J100" s="404" t="str">
        <f>IF('Statement of Marks'!EI102="","",'Statement of Marks'!EI102)</f>
        <v/>
      </c>
      <c r="K100" s="404" t="str">
        <f>IF('Statement of Marks'!EJ102="","",'Statement of Marks'!EJ102)</f>
        <v/>
      </c>
      <c r="L100" s="181" t="str">
        <f>IF('Statement of Marks'!EM102="","",'Statement of Marks'!EM102)</f>
        <v/>
      </c>
      <c r="M100" s="182" t="str">
        <f>IF('Statement of Marks'!EL102="","",'Statement of Marks'!EL102)</f>
        <v/>
      </c>
      <c r="N100" s="183" t="str">
        <f>IF('Statement of Marks'!EN102="","",'Statement of Marks'!EN102)</f>
        <v/>
      </c>
      <c r="O100" s="184" t="str">
        <f>IF('Statement of Marks'!EG102="","",'Statement of Marks'!EG102)</f>
        <v xml:space="preserve">      </v>
      </c>
      <c r="P100" s="415" t="str">
        <f>IF('Statement of Marks'!EO102="","",'Statement of Marks'!EO102)</f>
        <v/>
      </c>
      <c r="BI100" s="185" t="str">
        <f>'Statement of Marks'!E102</f>
        <v/>
      </c>
      <c r="BJ100" s="186" t="str">
        <f t="shared" si="12"/>
        <v/>
      </c>
      <c r="BK100" s="186" t="str">
        <f t="shared" si="13"/>
        <v/>
      </c>
      <c r="BL100" s="186" t="str">
        <f t="shared" si="14"/>
        <v/>
      </c>
      <c r="BM100" s="186" t="str">
        <f t="shared" si="15"/>
        <v/>
      </c>
      <c r="BN100" s="186" t="str">
        <f t="shared" si="16"/>
        <v/>
      </c>
      <c r="BO100" s="186" t="str">
        <f t="shared" si="17"/>
        <v/>
      </c>
      <c r="BP100" s="186" t="str">
        <f t="shared" si="18"/>
        <v/>
      </c>
      <c r="BQ100" s="186" t="str">
        <f t="shared" si="19"/>
        <v/>
      </c>
      <c r="BR100" s="186" t="str">
        <f t="shared" si="20"/>
        <v/>
      </c>
      <c r="BS100" s="186" t="str">
        <f t="shared" si="21"/>
        <v/>
      </c>
      <c r="BT100" s="186" t="str">
        <f t="shared" si="22"/>
        <v/>
      </c>
      <c r="BU100" s="186" t="str">
        <f t="shared" si="23"/>
        <v/>
      </c>
      <c r="BV100" s="187"/>
    </row>
    <row r="101" spans="1:74">
      <c r="A101" s="414">
        <f>'Statement of Marks'!A103</f>
        <v>98</v>
      </c>
      <c r="B101" s="176">
        <f>IF('Statement of Marks'!B103="","",'Statement of Marks'!B103)</f>
        <v>998</v>
      </c>
      <c r="C101" s="177" t="str">
        <f>IF('Statement of Marks'!C103="","",'Statement of Marks'!C103)</f>
        <v/>
      </c>
      <c r="D101" s="178" t="str">
        <f>IF('Statement of Marks'!D103="","",'Statement of Marks'!D103)</f>
        <v/>
      </c>
      <c r="E101" s="179" t="str">
        <f>IF('Statement of Marks'!E103="","",'Statement of Marks'!E103)</f>
        <v/>
      </c>
      <c r="F101" s="179" t="str">
        <f>IF('Statement of Marks'!F103="","",'Statement of Marks'!F103)</f>
        <v/>
      </c>
      <c r="G101" s="179" t="str">
        <f>IF('Statement of Marks'!G103="","",'Statement of Marks'!G103)</f>
        <v/>
      </c>
      <c r="H101" s="180" t="str">
        <f>IF('Statement of Marks'!H103="","",'Statement of Marks'!H103)</f>
        <v/>
      </c>
      <c r="I101" s="180" t="str">
        <f>IF('Statement of Marks'!I103="","",'Statement of Marks'!I103)</f>
        <v/>
      </c>
      <c r="J101" s="404" t="str">
        <f>IF('Statement of Marks'!EI103="","",'Statement of Marks'!EI103)</f>
        <v/>
      </c>
      <c r="K101" s="404" t="str">
        <f>IF('Statement of Marks'!EJ103="","",'Statement of Marks'!EJ103)</f>
        <v/>
      </c>
      <c r="L101" s="181" t="str">
        <f>IF('Statement of Marks'!EM103="","",'Statement of Marks'!EM103)</f>
        <v/>
      </c>
      <c r="M101" s="182" t="str">
        <f>IF('Statement of Marks'!EL103="","",'Statement of Marks'!EL103)</f>
        <v/>
      </c>
      <c r="N101" s="183" t="str">
        <f>IF('Statement of Marks'!EN103="","",'Statement of Marks'!EN103)</f>
        <v/>
      </c>
      <c r="O101" s="184" t="str">
        <f>IF('Statement of Marks'!EG103="","",'Statement of Marks'!EG103)</f>
        <v xml:space="preserve">      </v>
      </c>
      <c r="P101" s="415" t="str">
        <f>IF('Statement of Marks'!EO103="","",'Statement of Marks'!EO103)</f>
        <v/>
      </c>
      <c r="BI101" s="185" t="str">
        <f>'Statement of Marks'!E103</f>
        <v/>
      </c>
      <c r="BJ101" s="186" t="str">
        <f t="shared" si="12"/>
        <v/>
      </c>
      <c r="BK101" s="186" t="str">
        <f t="shared" si="13"/>
        <v/>
      </c>
      <c r="BL101" s="186" t="str">
        <f t="shared" si="14"/>
        <v/>
      </c>
      <c r="BM101" s="186" t="str">
        <f t="shared" si="15"/>
        <v/>
      </c>
      <c r="BN101" s="186" t="str">
        <f t="shared" si="16"/>
        <v/>
      </c>
      <c r="BO101" s="186" t="str">
        <f t="shared" si="17"/>
        <v/>
      </c>
      <c r="BP101" s="186" t="str">
        <f t="shared" si="18"/>
        <v/>
      </c>
      <c r="BQ101" s="186" t="str">
        <f t="shared" si="19"/>
        <v/>
      </c>
      <c r="BR101" s="186" t="str">
        <f t="shared" si="20"/>
        <v/>
      </c>
      <c r="BS101" s="186" t="str">
        <f t="shared" si="21"/>
        <v/>
      </c>
      <c r="BT101" s="186" t="str">
        <f t="shared" si="22"/>
        <v/>
      </c>
      <c r="BU101" s="186" t="str">
        <f t="shared" si="23"/>
        <v/>
      </c>
      <c r="BV101" s="187"/>
    </row>
    <row r="102" spans="1:74">
      <c r="A102" s="414">
        <f>'Statement of Marks'!A104</f>
        <v>99</v>
      </c>
      <c r="B102" s="176">
        <f>IF('Statement of Marks'!B104="","",'Statement of Marks'!B104)</f>
        <v>999</v>
      </c>
      <c r="C102" s="177" t="str">
        <f>IF('Statement of Marks'!C104="","",'Statement of Marks'!C104)</f>
        <v/>
      </c>
      <c r="D102" s="178" t="str">
        <f>IF('Statement of Marks'!D104="","",'Statement of Marks'!D104)</f>
        <v/>
      </c>
      <c r="E102" s="179" t="str">
        <f>IF('Statement of Marks'!E104="","",'Statement of Marks'!E104)</f>
        <v/>
      </c>
      <c r="F102" s="179" t="str">
        <f>IF('Statement of Marks'!F104="","",'Statement of Marks'!F104)</f>
        <v/>
      </c>
      <c r="G102" s="179" t="str">
        <f>IF('Statement of Marks'!G104="","",'Statement of Marks'!G104)</f>
        <v/>
      </c>
      <c r="H102" s="180" t="str">
        <f>IF('Statement of Marks'!H104="","",'Statement of Marks'!H104)</f>
        <v/>
      </c>
      <c r="I102" s="180" t="str">
        <f>IF('Statement of Marks'!I104="","",'Statement of Marks'!I104)</f>
        <v/>
      </c>
      <c r="J102" s="404" t="str">
        <f>IF('Statement of Marks'!EI104="","",'Statement of Marks'!EI104)</f>
        <v/>
      </c>
      <c r="K102" s="404" t="str">
        <f>IF('Statement of Marks'!EJ104="","",'Statement of Marks'!EJ104)</f>
        <v/>
      </c>
      <c r="L102" s="181" t="str">
        <f>IF('Statement of Marks'!EM104="","",'Statement of Marks'!EM104)</f>
        <v/>
      </c>
      <c r="M102" s="182" t="str">
        <f>IF('Statement of Marks'!EL104="","",'Statement of Marks'!EL104)</f>
        <v/>
      </c>
      <c r="N102" s="183" t="str">
        <f>IF('Statement of Marks'!EN104="","",'Statement of Marks'!EN104)</f>
        <v/>
      </c>
      <c r="O102" s="184" t="str">
        <f>IF('Statement of Marks'!EG104="","",'Statement of Marks'!EG104)</f>
        <v xml:space="preserve">      </v>
      </c>
      <c r="P102" s="415" t="str">
        <f>IF('Statement of Marks'!EO104="","",'Statement of Marks'!EO104)</f>
        <v/>
      </c>
      <c r="BI102" s="185" t="str">
        <f>'Statement of Marks'!E104</f>
        <v/>
      </c>
      <c r="BJ102" s="186" t="str">
        <f t="shared" si="12"/>
        <v/>
      </c>
      <c r="BK102" s="186" t="str">
        <f t="shared" si="13"/>
        <v/>
      </c>
      <c r="BL102" s="186" t="str">
        <f t="shared" si="14"/>
        <v/>
      </c>
      <c r="BM102" s="186" t="str">
        <f t="shared" si="15"/>
        <v/>
      </c>
      <c r="BN102" s="186" t="str">
        <f t="shared" si="16"/>
        <v/>
      </c>
      <c r="BO102" s="186" t="str">
        <f t="shared" si="17"/>
        <v/>
      </c>
      <c r="BP102" s="186" t="str">
        <f t="shared" si="18"/>
        <v/>
      </c>
      <c r="BQ102" s="186" t="str">
        <f t="shared" si="19"/>
        <v/>
      </c>
      <c r="BR102" s="186" t="str">
        <f t="shared" si="20"/>
        <v/>
      </c>
      <c r="BS102" s="186" t="str">
        <f t="shared" si="21"/>
        <v/>
      </c>
      <c r="BT102" s="186" t="str">
        <f t="shared" si="22"/>
        <v/>
      </c>
      <c r="BU102" s="186" t="str">
        <f t="shared" si="23"/>
        <v/>
      </c>
      <c r="BV102" s="187"/>
    </row>
    <row r="103" spans="1:74">
      <c r="A103" s="414">
        <f>'Statement of Marks'!A105</f>
        <v>100</v>
      </c>
      <c r="B103" s="176">
        <f>IF('Statement of Marks'!B105="","",'Statement of Marks'!B105)</f>
        <v>1000</v>
      </c>
      <c r="C103" s="177" t="str">
        <f>IF('Statement of Marks'!C105="","",'Statement of Marks'!C105)</f>
        <v/>
      </c>
      <c r="D103" s="178" t="str">
        <f>IF('Statement of Marks'!D105="","",'Statement of Marks'!D105)</f>
        <v/>
      </c>
      <c r="E103" s="179" t="str">
        <f>IF('Statement of Marks'!E105="","",'Statement of Marks'!E105)</f>
        <v/>
      </c>
      <c r="F103" s="179" t="str">
        <f>IF('Statement of Marks'!F105="","",'Statement of Marks'!F105)</f>
        <v/>
      </c>
      <c r="G103" s="179" t="str">
        <f>IF('Statement of Marks'!G105="","",'Statement of Marks'!G105)</f>
        <v/>
      </c>
      <c r="H103" s="180" t="str">
        <f>IF('Statement of Marks'!H105="","",'Statement of Marks'!H105)</f>
        <v/>
      </c>
      <c r="I103" s="180" t="str">
        <f>IF('Statement of Marks'!I105="","",'Statement of Marks'!I105)</f>
        <v/>
      </c>
      <c r="J103" s="404" t="str">
        <f>IF('Statement of Marks'!EI105="","",'Statement of Marks'!EI105)</f>
        <v/>
      </c>
      <c r="K103" s="404" t="str">
        <f>IF('Statement of Marks'!EJ105="","",'Statement of Marks'!EJ105)</f>
        <v/>
      </c>
      <c r="L103" s="181" t="str">
        <f>IF('Statement of Marks'!EM105="","",'Statement of Marks'!EM105)</f>
        <v/>
      </c>
      <c r="M103" s="182" t="str">
        <f>IF('Statement of Marks'!EL105="","",'Statement of Marks'!EL105)</f>
        <v/>
      </c>
      <c r="N103" s="183" t="str">
        <f>IF('Statement of Marks'!EN105="","",'Statement of Marks'!EN105)</f>
        <v/>
      </c>
      <c r="O103" s="184" t="str">
        <f>IF('Statement of Marks'!EG105="","",'Statement of Marks'!EG105)</f>
        <v xml:space="preserve">      </v>
      </c>
      <c r="P103" s="415" t="str">
        <f>IF('Statement of Marks'!EO105="","",'Statement of Marks'!EO105)</f>
        <v/>
      </c>
      <c r="BI103" s="185" t="str">
        <f>'Statement of Marks'!E105</f>
        <v/>
      </c>
      <c r="BJ103" s="186" t="str">
        <f t="shared" si="12"/>
        <v/>
      </c>
      <c r="BK103" s="186" t="str">
        <f t="shared" si="13"/>
        <v/>
      </c>
      <c r="BL103" s="186" t="str">
        <f t="shared" si="14"/>
        <v/>
      </c>
      <c r="BM103" s="186" t="str">
        <f t="shared" si="15"/>
        <v/>
      </c>
      <c r="BN103" s="186" t="str">
        <f t="shared" si="16"/>
        <v/>
      </c>
      <c r="BO103" s="186" t="str">
        <f t="shared" si="17"/>
        <v/>
      </c>
      <c r="BP103" s="186" t="str">
        <f t="shared" si="18"/>
        <v/>
      </c>
      <c r="BQ103" s="186" t="str">
        <f t="shared" si="19"/>
        <v/>
      </c>
      <c r="BR103" s="186" t="str">
        <f t="shared" si="20"/>
        <v/>
      </c>
      <c r="BS103" s="186" t="str">
        <f t="shared" si="21"/>
        <v/>
      </c>
      <c r="BT103" s="186" t="str">
        <f t="shared" si="22"/>
        <v/>
      </c>
      <c r="BU103" s="186" t="str">
        <f t="shared" si="23"/>
        <v/>
      </c>
      <c r="BV103" s="187"/>
    </row>
    <row r="104" spans="1:74" ht="16" thickBot="1">
      <c r="A104" s="746"/>
      <c r="B104" s="747"/>
      <c r="C104" s="747"/>
      <c r="D104" s="747"/>
      <c r="E104" s="747"/>
      <c r="F104" s="747"/>
      <c r="G104" s="747"/>
      <c r="H104" s="747"/>
      <c r="I104" s="747"/>
      <c r="J104" s="747"/>
      <c r="K104" s="747"/>
      <c r="L104" s="747"/>
      <c r="M104" s="747"/>
      <c r="N104" s="747"/>
      <c r="O104" s="747"/>
      <c r="P104" s="748"/>
      <c r="BI104" s="749"/>
      <c r="BJ104" s="750"/>
      <c r="BK104" s="750"/>
      <c r="BL104" s="750"/>
      <c r="BM104" s="750"/>
      <c r="BN104" s="750"/>
      <c r="BO104" s="750"/>
      <c r="BP104" s="750"/>
      <c r="BQ104" s="750"/>
      <c r="BR104" s="750"/>
      <c r="BS104" s="750"/>
      <c r="BT104" s="750"/>
      <c r="BU104" s="750"/>
      <c r="BV104" s="751"/>
    </row>
    <row r="105" spans="1:74" ht="21" customHeight="1" thickTop="1">
      <c r="A105" s="416"/>
      <c r="B105" s="189" t="s">
        <v>129</v>
      </c>
      <c r="C105" s="189"/>
      <c r="D105" s="752" t="s">
        <v>320</v>
      </c>
      <c r="E105" s="752"/>
      <c r="F105" s="190" t="s">
        <v>130</v>
      </c>
      <c r="G105" s="190" t="s">
        <v>131</v>
      </c>
      <c r="H105" s="753" t="s">
        <v>99</v>
      </c>
      <c r="I105" s="753"/>
      <c r="J105" s="754" t="str">
        <f>'[3]Statement of Marks'!FP109</f>
        <v>Signature of the maker</v>
      </c>
      <c r="K105" s="754"/>
      <c r="L105" s="754"/>
      <c r="M105" s="758"/>
      <c r="N105" s="759"/>
      <c r="O105" s="759"/>
      <c r="P105" s="760"/>
      <c r="BI105" s="191"/>
      <c r="BJ105" s="755" t="str">
        <f>BI1</f>
        <v>tkfrokj ifj.kke</v>
      </c>
      <c r="BK105" s="755"/>
      <c r="BL105" s="755"/>
      <c r="BM105" s="755"/>
      <c r="BN105" s="755"/>
      <c r="BO105" s="755"/>
      <c r="BP105" s="755"/>
      <c r="BQ105" s="755"/>
      <c r="BR105" s="755"/>
      <c r="BS105" s="755"/>
      <c r="BT105" s="755"/>
      <c r="BU105" s="755"/>
      <c r="BV105" s="756"/>
    </row>
    <row r="106" spans="1:74" ht="21" customHeight="1">
      <c r="A106" s="416"/>
      <c r="B106" s="189" t="s">
        <v>129</v>
      </c>
      <c r="C106" s="189"/>
      <c r="D106" s="752" t="s">
        <v>334</v>
      </c>
      <c r="E106" s="752"/>
      <c r="F106" s="405">
        <f>COUNTA(C4:C103)-COUNTIF(C4:C103,"nso")-COUNTBLANK(C4:C103)</f>
        <v>15</v>
      </c>
      <c r="G106" s="192"/>
      <c r="H106" s="757">
        <f>F106</f>
        <v>15</v>
      </c>
      <c r="I106" s="757"/>
      <c r="J106" s="754"/>
      <c r="K106" s="754"/>
      <c r="L106" s="754"/>
      <c r="M106" s="761"/>
      <c r="N106" s="762"/>
      <c r="O106" s="762"/>
      <c r="P106" s="763"/>
      <c r="BI106" s="193"/>
      <c r="BJ106" s="194" t="str">
        <f t="shared" ref="BJ106:BU106" si="24">BJ3</f>
        <v>SC BOYS</v>
      </c>
      <c r="BK106" s="194" t="str">
        <f t="shared" si="24"/>
        <v>SC GIRLS</v>
      </c>
      <c r="BL106" s="194" t="str">
        <f t="shared" si="24"/>
        <v>ST BOYS</v>
      </c>
      <c r="BM106" s="194" t="str">
        <f t="shared" si="24"/>
        <v>ST GIRLS</v>
      </c>
      <c r="BN106" s="194" t="str">
        <f t="shared" si="24"/>
        <v>OBC BOYS</v>
      </c>
      <c r="BO106" s="194" t="str">
        <f t="shared" si="24"/>
        <v>OBC GIRLS</v>
      </c>
      <c r="BP106" s="194" t="str">
        <f t="shared" si="24"/>
        <v>GEN BOYS</v>
      </c>
      <c r="BQ106" s="194" t="str">
        <f t="shared" si="24"/>
        <v>GEN GIRLS</v>
      </c>
      <c r="BR106" s="194" t="str">
        <f t="shared" si="24"/>
        <v>MIN BOYS</v>
      </c>
      <c r="BS106" s="194" t="str">
        <f t="shared" si="24"/>
        <v>MIN GIRLS</v>
      </c>
      <c r="BT106" s="194" t="str">
        <f t="shared" si="24"/>
        <v>SBC BOYS</v>
      </c>
      <c r="BU106" s="194" t="str">
        <f t="shared" si="24"/>
        <v>SBC GIRLS</v>
      </c>
      <c r="BV106" s="195" t="s">
        <v>127</v>
      </c>
    </row>
    <row r="107" spans="1:74" ht="18.75" customHeight="1">
      <c r="A107" s="416"/>
      <c r="B107" s="189" t="s">
        <v>129</v>
      </c>
      <c r="C107" s="189"/>
      <c r="D107" s="767" t="s">
        <v>335</v>
      </c>
      <c r="E107" s="767"/>
      <c r="F107" s="196">
        <f>COUNTIF(M4:M103,"I")</f>
        <v>3</v>
      </c>
      <c r="G107" s="196"/>
      <c r="H107" s="757">
        <f t="shared" ref="H107:H109" si="25">F107</f>
        <v>3</v>
      </c>
      <c r="I107" s="757"/>
      <c r="J107" s="754" t="str">
        <f>'[3]Statement of Marks'!FP111</f>
        <v>Signature of the class teacher</v>
      </c>
      <c r="K107" s="754"/>
      <c r="L107" s="754"/>
      <c r="M107" s="761"/>
      <c r="N107" s="762"/>
      <c r="O107" s="762"/>
      <c r="P107" s="763"/>
      <c r="BI107" s="258" t="str">
        <f>'Teacher &amp; Cat. Wise Result'!A22</f>
        <v>First Division</v>
      </c>
      <c r="BJ107" s="198">
        <f t="shared" ref="BJ107:BU107" si="26">COUNTIF(BJ4:BJ103,"I")</f>
        <v>0</v>
      </c>
      <c r="BK107" s="198">
        <f t="shared" si="26"/>
        <v>1</v>
      </c>
      <c r="BL107" s="198">
        <f t="shared" si="26"/>
        <v>0</v>
      </c>
      <c r="BM107" s="198">
        <f t="shared" si="26"/>
        <v>0</v>
      </c>
      <c r="BN107" s="198">
        <f t="shared" si="26"/>
        <v>0</v>
      </c>
      <c r="BO107" s="198">
        <f t="shared" si="26"/>
        <v>1</v>
      </c>
      <c r="BP107" s="198">
        <f t="shared" si="26"/>
        <v>0</v>
      </c>
      <c r="BQ107" s="198">
        <f t="shared" si="26"/>
        <v>0</v>
      </c>
      <c r="BR107" s="198">
        <f t="shared" si="26"/>
        <v>0</v>
      </c>
      <c r="BS107" s="198">
        <f t="shared" si="26"/>
        <v>0</v>
      </c>
      <c r="BT107" s="198">
        <f t="shared" si="26"/>
        <v>1</v>
      </c>
      <c r="BU107" s="198">
        <f t="shared" si="26"/>
        <v>0</v>
      </c>
      <c r="BV107" s="199">
        <f>SUM(BJ107:BU107)</f>
        <v>3</v>
      </c>
    </row>
    <row r="108" spans="1:74" ht="18.5">
      <c r="A108" s="416"/>
      <c r="B108" s="189" t="s">
        <v>129</v>
      </c>
      <c r="C108" s="189"/>
      <c r="D108" s="767" t="s">
        <v>336</v>
      </c>
      <c r="E108" s="767"/>
      <c r="F108" s="200">
        <f>COUNTIF(M4:M103,"II")</f>
        <v>1</v>
      </c>
      <c r="G108" s="200"/>
      <c r="H108" s="757">
        <f t="shared" si="25"/>
        <v>1</v>
      </c>
      <c r="I108" s="757"/>
      <c r="J108" s="754"/>
      <c r="K108" s="754"/>
      <c r="L108" s="754"/>
      <c r="M108" s="761"/>
      <c r="N108" s="762"/>
      <c r="O108" s="762"/>
      <c r="P108" s="763"/>
      <c r="BI108" s="258" t="str">
        <f>'Teacher &amp; Cat. Wise Result'!A23</f>
        <v>Second Division</v>
      </c>
      <c r="BJ108" s="198">
        <f t="shared" ref="BJ108:BU108" si="27">COUNTIF(BJ4:BJ103,"II")</f>
        <v>0</v>
      </c>
      <c r="BK108" s="198">
        <f t="shared" si="27"/>
        <v>0</v>
      </c>
      <c r="BL108" s="198">
        <f t="shared" si="27"/>
        <v>0</v>
      </c>
      <c r="BM108" s="198">
        <f t="shared" si="27"/>
        <v>0</v>
      </c>
      <c r="BN108" s="198">
        <f t="shared" si="27"/>
        <v>0</v>
      </c>
      <c r="BO108" s="198">
        <f t="shared" si="27"/>
        <v>0</v>
      </c>
      <c r="BP108" s="198">
        <f t="shared" si="27"/>
        <v>1</v>
      </c>
      <c r="BQ108" s="198">
        <f t="shared" si="27"/>
        <v>0</v>
      </c>
      <c r="BR108" s="198">
        <f t="shared" si="27"/>
        <v>0</v>
      </c>
      <c r="BS108" s="198">
        <f t="shared" si="27"/>
        <v>0</v>
      </c>
      <c r="BT108" s="198">
        <f t="shared" si="27"/>
        <v>0</v>
      </c>
      <c r="BU108" s="198">
        <f t="shared" si="27"/>
        <v>0</v>
      </c>
      <c r="BV108" s="199">
        <f t="shared" ref="BV108:BV110" si="28">SUM(BJ108:BU108)</f>
        <v>1</v>
      </c>
    </row>
    <row r="109" spans="1:74" ht="18.75" customHeight="1">
      <c r="A109" s="416"/>
      <c r="B109" s="189" t="s">
        <v>129</v>
      </c>
      <c r="C109" s="189"/>
      <c r="D109" s="767" t="s">
        <v>337</v>
      </c>
      <c r="E109" s="767"/>
      <c r="F109" s="192">
        <f>COUNTIF(M4:M103,"III")</f>
        <v>0</v>
      </c>
      <c r="G109" s="201"/>
      <c r="H109" s="757">
        <f t="shared" si="25"/>
        <v>0</v>
      </c>
      <c r="I109" s="757"/>
      <c r="J109" s="754" t="str">
        <f>'[3]Statement of Marks'!FP113</f>
        <v>Signature of the checker</v>
      </c>
      <c r="K109" s="754"/>
      <c r="L109" s="754"/>
      <c r="M109" s="761"/>
      <c r="N109" s="762"/>
      <c r="O109" s="762"/>
      <c r="P109" s="763"/>
      <c r="BI109" s="258" t="str">
        <f>'Teacher &amp; Cat. Wise Result'!A24</f>
        <v>Third Division</v>
      </c>
      <c r="BJ109" s="198">
        <f>COUNTIF(BJ4:BJ103,"III")</f>
        <v>0</v>
      </c>
      <c r="BK109" s="198">
        <f t="shared" ref="BK109:BU109" si="29">COUNTIF(BK4:BK103,"III")</f>
        <v>0</v>
      </c>
      <c r="BL109" s="198">
        <f t="shared" si="29"/>
        <v>0</v>
      </c>
      <c r="BM109" s="198">
        <f t="shared" si="29"/>
        <v>0</v>
      </c>
      <c r="BN109" s="198">
        <f t="shared" si="29"/>
        <v>0</v>
      </c>
      <c r="BO109" s="198">
        <f t="shared" si="29"/>
        <v>0</v>
      </c>
      <c r="BP109" s="198">
        <f t="shared" si="29"/>
        <v>0</v>
      </c>
      <c r="BQ109" s="198">
        <f t="shared" si="29"/>
        <v>0</v>
      </c>
      <c r="BR109" s="198">
        <f t="shared" si="29"/>
        <v>0</v>
      </c>
      <c r="BS109" s="198">
        <f t="shared" si="29"/>
        <v>0</v>
      </c>
      <c r="BT109" s="198">
        <f t="shared" si="29"/>
        <v>0</v>
      </c>
      <c r="BU109" s="198">
        <f t="shared" si="29"/>
        <v>0</v>
      </c>
      <c r="BV109" s="199">
        <f t="shared" si="28"/>
        <v>0</v>
      </c>
    </row>
    <row r="110" spans="1:74" ht="18.75" customHeight="1">
      <c r="A110" s="416"/>
      <c r="B110" s="189" t="s">
        <v>129</v>
      </c>
      <c r="C110" s="189"/>
      <c r="D110" s="767" t="s">
        <v>339</v>
      </c>
      <c r="E110" s="767"/>
      <c r="F110" s="405">
        <f>COUNTIF(M4:M103,"P")</f>
        <v>1</v>
      </c>
      <c r="G110" s="202"/>
      <c r="H110" s="757">
        <f>SUM(F110,G110)</f>
        <v>1</v>
      </c>
      <c r="I110" s="757"/>
      <c r="J110" s="754"/>
      <c r="K110" s="754"/>
      <c r="L110" s="754"/>
      <c r="M110" s="764"/>
      <c r="N110" s="765"/>
      <c r="O110" s="765"/>
      <c r="P110" s="766"/>
      <c r="BI110" s="258" t="str">
        <f>'Teacher &amp; Cat. Wise Result'!A25</f>
        <v>Promoted</v>
      </c>
      <c r="BJ110" s="198">
        <f>COUNTIF(BJ4:BJ103,"P")</f>
        <v>0</v>
      </c>
      <c r="BK110" s="198">
        <f t="shared" ref="BK110:BU110" si="30">COUNTIF(BK4:BK103,"P")</f>
        <v>0</v>
      </c>
      <c r="BL110" s="198">
        <f t="shared" si="30"/>
        <v>0</v>
      </c>
      <c r="BM110" s="198">
        <f t="shared" si="30"/>
        <v>0</v>
      </c>
      <c r="BN110" s="198">
        <f t="shared" si="30"/>
        <v>0</v>
      </c>
      <c r="BO110" s="198">
        <f t="shared" si="30"/>
        <v>0</v>
      </c>
      <c r="BP110" s="198">
        <f t="shared" si="30"/>
        <v>0</v>
      </c>
      <c r="BQ110" s="198">
        <f t="shared" si="30"/>
        <v>1</v>
      </c>
      <c r="BR110" s="198">
        <f t="shared" si="30"/>
        <v>0</v>
      </c>
      <c r="BS110" s="198">
        <f t="shared" si="30"/>
        <v>0</v>
      </c>
      <c r="BT110" s="198">
        <f t="shared" si="30"/>
        <v>0</v>
      </c>
      <c r="BU110" s="198">
        <f t="shared" si="30"/>
        <v>0</v>
      </c>
      <c r="BV110" s="199">
        <f t="shared" si="28"/>
        <v>1</v>
      </c>
    </row>
    <row r="111" spans="1:74" ht="18.75" customHeight="1">
      <c r="A111" s="417"/>
      <c r="B111" s="203" t="s">
        <v>129</v>
      </c>
      <c r="C111" s="203"/>
      <c r="D111" s="752" t="s">
        <v>340</v>
      </c>
      <c r="E111" s="752"/>
      <c r="F111" s="204">
        <f>SUM(F107:F110)</f>
        <v>5</v>
      </c>
      <c r="G111" s="205"/>
      <c r="H111" s="757">
        <f t="shared" ref="H111:H112" si="31">SUM(F111,G111)</f>
        <v>5</v>
      </c>
      <c r="I111" s="757"/>
      <c r="J111" s="754" t="str">
        <f>'[3]Statement of Marks'!FP115</f>
        <v>Signature of the exam. Incharge</v>
      </c>
      <c r="K111" s="754"/>
      <c r="L111" s="754"/>
      <c r="M111" s="768" t="str">
        <f>'[3]Statement of Marks'!FP117</f>
        <v>Signature of the Head of the Institution</v>
      </c>
      <c r="N111" s="769"/>
      <c r="O111" s="769"/>
      <c r="P111" s="770"/>
      <c r="Q111" s="411"/>
      <c r="BI111" s="258" t="str">
        <f>'Teacher &amp; Cat. Wise Result'!A26</f>
        <v>Total Passed</v>
      </c>
      <c r="BJ111" s="198">
        <f>SUM(BJ107,BJ108,BJ109,BJ110)</f>
        <v>0</v>
      </c>
      <c r="BK111" s="198">
        <f t="shared" ref="BK111:BU111" si="32">SUM(BK107,BK108,BK109,BK110)</f>
        <v>1</v>
      </c>
      <c r="BL111" s="198">
        <f t="shared" si="32"/>
        <v>0</v>
      </c>
      <c r="BM111" s="198">
        <f t="shared" si="32"/>
        <v>0</v>
      </c>
      <c r="BN111" s="198">
        <f t="shared" si="32"/>
        <v>0</v>
      </c>
      <c r="BO111" s="198">
        <f t="shared" si="32"/>
        <v>1</v>
      </c>
      <c r="BP111" s="198">
        <f t="shared" si="32"/>
        <v>1</v>
      </c>
      <c r="BQ111" s="198">
        <f t="shared" si="32"/>
        <v>1</v>
      </c>
      <c r="BR111" s="198">
        <f t="shared" si="32"/>
        <v>0</v>
      </c>
      <c r="BS111" s="198">
        <f t="shared" si="32"/>
        <v>0</v>
      </c>
      <c r="BT111" s="198">
        <f t="shared" si="32"/>
        <v>1</v>
      </c>
      <c r="BU111" s="198">
        <f t="shared" si="32"/>
        <v>0</v>
      </c>
      <c r="BV111" s="198">
        <f>SUM(BV107,BV108,BV109,BV110)</f>
        <v>5</v>
      </c>
    </row>
    <row r="112" spans="1:74" ht="19.5" customHeight="1" thickBot="1">
      <c r="A112" s="418"/>
      <c r="B112" s="419" t="s">
        <v>129</v>
      </c>
      <c r="C112" s="419"/>
      <c r="D112" s="774" t="s">
        <v>338</v>
      </c>
      <c r="E112" s="775"/>
      <c r="F112" s="420">
        <f>IF(F106=0,"",F111/F106*100)</f>
        <v>33.333333333333329</v>
      </c>
      <c r="G112" s="421"/>
      <c r="H112" s="776">
        <f t="shared" si="31"/>
        <v>33.333333333333329</v>
      </c>
      <c r="I112" s="776"/>
      <c r="J112" s="777"/>
      <c r="K112" s="777"/>
      <c r="L112" s="777"/>
      <c r="M112" s="771"/>
      <c r="N112" s="772"/>
      <c r="O112" s="772"/>
      <c r="P112" s="773"/>
      <c r="Q112" s="411"/>
      <c r="BI112" s="258" t="str">
        <f>'Teacher &amp; Cat. Wise Result'!A27</f>
        <v>Re-Exam</v>
      </c>
      <c r="BJ112" s="206">
        <f>COUNTIF(BJ4:BJ103,"RE-EXAM.")</f>
        <v>0</v>
      </c>
      <c r="BK112" s="206">
        <f t="shared" ref="BK112:BU112" si="33">COUNTIF(BK4:BK103,"RE-EXAM.")</f>
        <v>0</v>
      </c>
      <c r="BL112" s="206">
        <f t="shared" si="33"/>
        <v>0</v>
      </c>
      <c r="BM112" s="206">
        <f t="shared" si="33"/>
        <v>0</v>
      </c>
      <c r="BN112" s="206">
        <f t="shared" si="33"/>
        <v>0</v>
      </c>
      <c r="BO112" s="206">
        <f t="shared" si="33"/>
        <v>0</v>
      </c>
      <c r="BP112" s="206">
        <f t="shared" si="33"/>
        <v>0</v>
      </c>
      <c r="BQ112" s="206">
        <f t="shared" si="33"/>
        <v>0</v>
      </c>
      <c r="BR112" s="206">
        <f t="shared" si="33"/>
        <v>0</v>
      </c>
      <c r="BS112" s="206">
        <f t="shared" si="33"/>
        <v>0</v>
      </c>
      <c r="BT112" s="206">
        <f t="shared" si="33"/>
        <v>0</v>
      </c>
      <c r="BU112" s="206">
        <f t="shared" si="33"/>
        <v>0</v>
      </c>
      <c r="BV112" s="198">
        <f>SUM(BJ112:BU112)</f>
        <v>0</v>
      </c>
    </row>
    <row r="113" spans="1:74" ht="19" thickBot="1">
      <c r="A113" s="207"/>
      <c r="B113" s="208"/>
      <c r="C113" s="208"/>
      <c r="D113" s="208"/>
      <c r="E113" s="208"/>
      <c r="F113" s="208"/>
      <c r="G113" s="208"/>
      <c r="H113" s="208"/>
      <c r="I113" s="208"/>
      <c r="J113" s="208"/>
      <c r="K113" s="208"/>
      <c r="L113" s="208"/>
      <c r="M113" s="208"/>
      <c r="N113" s="208"/>
      <c r="O113" s="209"/>
      <c r="P113" s="208"/>
      <c r="Q113" s="409"/>
      <c r="BI113" s="258" t="str">
        <f>'Teacher &amp; Cat. Wise Result'!A28</f>
        <v>No. of students failed</v>
      </c>
      <c r="BJ113" s="198">
        <f>COUNTIF(BJ4:BJ103,"FAIL")</f>
        <v>0</v>
      </c>
      <c r="BK113" s="198">
        <f t="shared" ref="BK113:BU113" si="34">COUNTIF(BK4:BK103,"FAIL")</f>
        <v>0</v>
      </c>
      <c r="BL113" s="198">
        <f t="shared" si="34"/>
        <v>0</v>
      </c>
      <c r="BM113" s="198">
        <f t="shared" si="34"/>
        <v>0</v>
      </c>
      <c r="BN113" s="198">
        <f t="shared" si="34"/>
        <v>0</v>
      </c>
      <c r="BO113" s="198">
        <f t="shared" si="34"/>
        <v>0</v>
      </c>
      <c r="BP113" s="198">
        <f t="shared" si="34"/>
        <v>0</v>
      </c>
      <c r="BQ113" s="198">
        <f t="shared" si="34"/>
        <v>0</v>
      </c>
      <c r="BR113" s="198">
        <f t="shared" si="34"/>
        <v>0</v>
      </c>
      <c r="BS113" s="198">
        <f t="shared" si="34"/>
        <v>0</v>
      </c>
      <c r="BT113" s="198">
        <f t="shared" si="34"/>
        <v>0</v>
      </c>
      <c r="BU113" s="198">
        <f t="shared" si="34"/>
        <v>0</v>
      </c>
      <c r="BV113" s="198">
        <f>SUM(BJ113:BU113)</f>
        <v>0</v>
      </c>
    </row>
    <row r="114" spans="1:74" ht="19" hidden="1" thickTop="1">
      <c r="BI114" s="258" t="str">
        <f>'Teacher &amp; Cat. Wise Result'!A29</f>
        <v>No. of students appeared</v>
      </c>
      <c r="BJ114" s="167">
        <f>SUM(BJ111:BJ113)</f>
        <v>0</v>
      </c>
      <c r="BK114" s="167">
        <f t="shared" ref="BK114:BU114" si="35">SUM(BK111:BK113)</f>
        <v>1</v>
      </c>
      <c r="BL114" s="167">
        <f t="shared" si="35"/>
        <v>0</v>
      </c>
      <c r="BM114" s="167">
        <f t="shared" si="35"/>
        <v>0</v>
      </c>
      <c r="BN114" s="167">
        <f t="shared" si="35"/>
        <v>0</v>
      </c>
      <c r="BO114" s="167">
        <f t="shared" si="35"/>
        <v>1</v>
      </c>
      <c r="BP114" s="167">
        <f t="shared" si="35"/>
        <v>1</v>
      </c>
      <c r="BQ114" s="167">
        <f t="shared" si="35"/>
        <v>1</v>
      </c>
      <c r="BR114" s="167">
        <f t="shared" si="35"/>
        <v>0</v>
      </c>
      <c r="BS114" s="167">
        <f t="shared" si="35"/>
        <v>0</v>
      </c>
      <c r="BT114" s="167">
        <f t="shared" si="35"/>
        <v>1</v>
      </c>
      <c r="BU114" s="167">
        <f t="shared" si="35"/>
        <v>0</v>
      </c>
      <c r="BV114" s="198">
        <f t="shared" ref="BV114:BV116" si="36">SUM(BJ114:BU114)</f>
        <v>5</v>
      </c>
    </row>
    <row r="115" spans="1:74" ht="19" hidden="1" thickTop="1">
      <c r="BI115" s="258" t="str">
        <f>'Teacher &amp; Cat. Wise Result'!A30</f>
        <v>Pass percentage</v>
      </c>
      <c r="BJ115" s="167" t="str">
        <f>IFERROR(IF(AND(BJ111="",BJ114=""),"",SUM(BJ111/BJ114*100)),"")</f>
        <v/>
      </c>
      <c r="BK115" s="167">
        <f t="shared" ref="BK115:BV115" si="37">IFERROR(IF(AND(BK111="",BK114=""),"",SUM(BK111/BK114*100)),"")</f>
        <v>100</v>
      </c>
      <c r="BL115" s="167" t="str">
        <f t="shared" si="37"/>
        <v/>
      </c>
      <c r="BM115" s="167" t="str">
        <f t="shared" si="37"/>
        <v/>
      </c>
      <c r="BN115" s="167" t="str">
        <f t="shared" si="37"/>
        <v/>
      </c>
      <c r="BO115" s="167">
        <f t="shared" si="37"/>
        <v>100</v>
      </c>
      <c r="BP115" s="167">
        <f t="shared" si="37"/>
        <v>100</v>
      </c>
      <c r="BQ115" s="167">
        <f t="shared" si="37"/>
        <v>100</v>
      </c>
      <c r="BR115" s="167" t="str">
        <f t="shared" si="37"/>
        <v/>
      </c>
      <c r="BS115" s="167" t="str">
        <f t="shared" si="37"/>
        <v/>
      </c>
      <c r="BT115" s="167">
        <f t="shared" si="37"/>
        <v>100</v>
      </c>
      <c r="BU115" s="167" t="str">
        <f t="shared" si="37"/>
        <v/>
      </c>
      <c r="BV115" s="167">
        <f t="shared" si="37"/>
        <v>100</v>
      </c>
    </row>
    <row r="116" spans="1:74" ht="19.5" hidden="1" thickTop="1" thickBot="1">
      <c r="BI116" s="258" t="str">
        <f>'Teacher &amp; Cat. Wise Result'!A31</f>
        <v>No. of NSO</v>
      </c>
      <c r="BJ116" s="212">
        <f>COUNTIF(BJ4:BJ103,"NSO")</f>
        <v>1</v>
      </c>
      <c r="BK116" s="212">
        <f t="shared" ref="BK116:BU116" si="38">COUNTIF(BK4:BK103,"NSO")</f>
        <v>0</v>
      </c>
      <c r="BL116" s="212">
        <f t="shared" si="38"/>
        <v>0</v>
      </c>
      <c r="BM116" s="212">
        <f t="shared" si="38"/>
        <v>0</v>
      </c>
      <c r="BN116" s="212">
        <f t="shared" si="38"/>
        <v>0</v>
      </c>
      <c r="BO116" s="212">
        <f t="shared" si="38"/>
        <v>0</v>
      </c>
      <c r="BP116" s="212">
        <f t="shared" si="38"/>
        <v>0</v>
      </c>
      <c r="BQ116" s="212">
        <f t="shared" si="38"/>
        <v>0</v>
      </c>
      <c r="BR116" s="212">
        <f t="shared" si="38"/>
        <v>0</v>
      </c>
      <c r="BS116" s="212">
        <f t="shared" si="38"/>
        <v>0</v>
      </c>
      <c r="BT116" s="212">
        <f t="shared" si="38"/>
        <v>0</v>
      </c>
      <c r="BU116" s="212">
        <f t="shared" si="38"/>
        <v>0</v>
      </c>
      <c r="BV116" s="198">
        <f t="shared" si="36"/>
        <v>1</v>
      </c>
    </row>
    <row r="117" spans="1:74" ht="19" hidden="1" thickTop="1">
      <c r="BI117" s="258"/>
    </row>
    <row r="118" spans="1:74" ht="18.5" hidden="1" thickTop="1">
      <c r="BI118" s="197"/>
      <c r="BJ118" s="198"/>
      <c r="BK118" s="198"/>
      <c r="BL118" s="198"/>
      <c r="BM118" s="198"/>
      <c r="BN118" s="198"/>
      <c r="BO118" s="198"/>
      <c r="BP118" s="198"/>
      <c r="BQ118" s="198"/>
      <c r="BR118" s="198"/>
      <c r="BS118" s="198"/>
      <c r="BT118" s="198"/>
      <c r="BU118" s="198"/>
      <c r="BV118" s="199"/>
    </row>
    <row r="119" spans="1:74" ht="18.5" hidden="1" thickTop="1">
      <c r="BI119" s="197"/>
      <c r="BJ119" s="213"/>
      <c r="BK119" s="213"/>
      <c r="BL119" s="213"/>
      <c r="BM119" s="213"/>
      <c r="BN119" s="213"/>
      <c r="BO119" s="213"/>
      <c r="BP119" s="213"/>
      <c r="BQ119" s="213"/>
      <c r="BR119" s="213"/>
      <c r="BS119" s="213"/>
      <c r="BT119" s="213"/>
      <c r="BU119" s="213"/>
      <c r="BV119" s="214"/>
    </row>
    <row r="120" spans="1:74" ht="15" hidden="1" thickTop="1"/>
    <row r="121" spans="1:74" ht="15" hidden="1" thickTop="1">
      <c r="BI121" s="215" t="s">
        <v>132</v>
      </c>
    </row>
    <row r="122" spans="1:74" ht="15" hidden="1" thickTop="1">
      <c r="BI122" s="215" t="s">
        <v>100</v>
      </c>
    </row>
    <row r="123" spans="1:74" ht="15" hidden="1" thickTop="1">
      <c r="BI123" s="215" t="s">
        <v>101</v>
      </c>
    </row>
  </sheetData>
  <sheetProtection password="CB23" sheet="1" objects="1" scenarios="1" formatCells="0" formatColumns="0" formatRows="0"/>
  <mergeCells count="40">
    <mergeCell ref="M111:P112"/>
    <mergeCell ref="D112:E112"/>
    <mergeCell ref="H112:I112"/>
    <mergeCell ref="J109:L110"/>
    <mergeCell ref="D110:E110"/>
    <mergeCell ref="H110:I110"/>
    <mergeCell ref="D111:E111"/>
    <mergeCell ref="H111:I111"/>
    <mergeCell ref="J111:L112"/>
    <mergeCell ref="A104:P104"/>
    <mergeCell ref="BI104:BV104"/>
    <mergeCell ref="D105:E105"/>
    <mergeCell ref="H105:I105"/>
    <mergeCell ref="J105:L106"/>
    <mergeCell ref="BJ105:BV105"/>
    <mergeCell ref="D106:E106"/>
    <mergeCell ref="H106:I106"/>
    <mergeCell ref="M105:P110"/>
    <mergeCell ref="D107:E107"/>
    <mergeCell ref="H107:I107"/>
    <mergeCell ref="J107:L108"/>
    <mergeCell ref="D108:E108"/>
    <mergeCell ref="H108:I108"/>
    <mergeCell ref="D109:E109"/>
    <mergeCell ref="H109:I109"/>
    <mergeCell ref="A1:J1"/>
    <mergeCell ref="K1:P1"/>
    <mergeCell ref="BI1:BV2"/>
    <mergeCell ref="B2:C2"/>
    <mergeCell ref="D2:D3"/>
    <mergeCell ref="E2:E3"/>
    <mergeCell ref="F2:F3"/>
    <mergeCell ref="G2:G3"/>
    <mergeCell ref="H2:I2"/>
    <mergeCell ref="K2:K3"/>
    <mergeCell ref="P2:P3"/>
    <mergeCell ref="L2:L3"/>
    <mergeCell ref="M2:M3"/>
    <mergeCell ref="N2:N3"/>
    <mergeCell ref="O2:O3"/>
  </mergeCells>
  <conditionalFormatting sqref="BJ105:BV106 BV118 BJ1:BV103 BI1:BI119 BV107:BV114 BV116 H105:I105 F105 C5:I103 C3:C4 B2:B103 A4:I4 N4:P103 H107:I112 K1 A2:A104 B3:C3 I3:I4 D2 H2 J2 H106:J106 J108:J111 M111">
    <cfRule type="cellIs" dxfId="22" priority="26" stopIfTrue="1" operator="equal">
      <formula>0</formula>
    </cfRule>
  </conditionalFormatting>
  <conditionalFormatting sqref="J116:J119 J113 H105:I105 F105 J2 J106:J111 M111">
    <cfRule type="containsText" dxfId="21" priority="25" stopIfTrue="1" operator="containsText" text="iwjd">
      <formula>NOT(ISERROR(SEARCH("iwjd",F2)))</formula>
    </cfRule>
  </conditionalFormatting>
  <conditionalFormatting sqref="J4:K103">
    <cfRule type="containsText" dxfId="20" priority="24" stopIfTrue="1" operator="containsText" text="iwjd">
      <formula>NOT(ISERROR(SEARCH("iwjd",J4)))</formula>
    </cfRule>
  </conditionalFormatting>
  <conditionalFormatting sqref="H2:H4 I3:I4">
    <cfRule type="containsText" dxfId="19" priority="22" stopIfTrue="1" operator="containsText" text="ST">
      <formula>NOT(ISERROR(SEARCH("ST",H2)))</formula>
    </cfRule>
    <cfRule type="containsText" dxfId="18" priority="23" stopIfTrue="1" operator="containsText" text="SC">
      <formula>NOT(ISERROR(SEARCH("SC",H2)))</formula>
    </cfRule>
  </conditionalFormatting>
  <conditionalFormatting sqref="H4:I103">
    <cfRule type="containsText" dxfId="17" priority="19" operator="containsText" text="OBC">
      <formula>NOT(ISERROR(SEARCH("OBC",H4)))</formula>
    </cfRule>
    <cfRule type="containsText" dxfId="16" priority="20" operator="containsText" text="ST">
      <formula>NOT(ISERROR(SEARCH("ST",H4)))</formula>
    </cfRule>
    <cfRule type="containsText" dxfId="15" priority="21" operator="containsText" text="SC">
      <formula>NOT(ISERROR(SEARCH("SC",H4)))</formula>
    </cfRule>
  </conditionalFormatting>
  <conditionalFormatting sqref="BJ4:BV103 N4:P103">
    <cfRule type="containsText" dxfId="14" priority="17" stopIfTrue="1" operator="containsText" text="mRrh.kZ">
      <formula>NOT(ISERROR(SEARCH("mRrh.kZ",N4)))</formula>
    </cfRule>
    <cfRule type="containsText" dxfId="13" priority="18" stopIfTrue="1" operator="containsText" text="vuqRrh.kZ">
      <formula>NOT(ISERROR(SEARCH("vuqRrh.kZ",N4)))</formula>
    </cfRule>
  </conditionalFormatting>
  <conditionalFormatting sqref="BJ118:BV119 BJ107:BV113 BV114 BJ116:BV116">
    <cfRule type="cellIs" dxfId="12" priority="16" operator="equal">
      <formula>0</formula>
    </cfRule>
  </conditionalFormatting>
  <conditionalFormatting sqref="BJ4:BV103">
    <cfRule type="containsText" dxfId="11" priority="12" operator="containsText" text="iwjd">
      <formula>NOT(ISERROR(SEARCH("iwjd",BJ4)))</formula>
    </cfRule>
    <cfRule type="containsText" dxfId="10" priority="13" operator="containsText" text="uke i`Fkd">
      <formula>NOT(ISERROR(SEARCH("uke i`Fkd",BJ4)))</formula>
    </cfRule>
    <cfRule type="containsText" dxfId="9" priority="14" operator="containsText" text="iqu% ijh{k">
      <formula>NOT(ISERROR(SEARCH("iqu% ijh{k",BJ4)))</formula>
    </cfRule>
    <cfRule type="containsText" dxfId="8" priority="15" operator="containsText" text="vuqRrh.kZ">
      <formula>NOT(ISERROR(SEARCH("vuqRrh.kZ",BJ4)))</formula>
    </cfRule>
  </conditionalFormatting>
  <pageMargins left="0.71" right="0.45" top="0.5" bottom="0.5" header="0.3" footer="0.3"/>
  <pageSetup paperSize="9" scale="80" fitToHeight="3"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AF22"/>
  <sheetViews>
    <sheetView showGridLines="0" view="pageBreakPreview" zoomScaleSheetLayoutView="100" workbookViewId="0">
      <selection activeCell="N4" sqref="N4:Q4"/>
    </sheetView>
  </sheetViews>
  <sheetFormatPr defaultColWidth="9.1796875" defaultRowHeight="14.5"/>
  <cols>
    <col min="1" max="2" width="7.7265625" style="244" customWidth="1"/>
    <col min="3" max="8" width="7.26953125" style="244" customWidth="1"/>
    <col min="9" max="9" width="8.26953125" style="244" customWidth="1"/>
    <col min="10" max="13" width="7.26953125" style="244" customWidth="1"/>
    <col min="14" max="14" width="7.7265625" style="2" customWidth="1"/>
    <col min="15" max="16" width="7.7265625" style="244" customWidth="1"/>
    <col min="17" max="17" width="10.1796875" style="244" customWidth="1"/>
    <col min="18" max="25" width="6.7265625" style="2" customWidth="1"/>
    <col min="26" max="30" width="9.1796875" style="2"/>
    <col min="31" max="32" width="0" style="2" hidden="1" customWidth="1"/>
    <col min="33" max="16384" width="9.1796875" style="2"/>
  </cols>
  <sheetData>
    <row r="1" spans="1:32" ht="22.5" customHeight="1" thickBot="1">
      <c r="A1" s="216"/>
      <c r="B1" s="217"/>
      <c r="C1" s="782" t="s">
        <v>341</v>
      </c>
      <c r="D1" s="782"/>
      <c r="E1" s="782"/>
      <c r="F1" s="782"/>
      <c r="G1" s="782"/>
      <c r="H1" s="782"/>
      <c r="I1" s="782"/>
      <c r="J1" s="782"/>
      <c r="K1" s="782"/>
      <c r="L1" s="782"/>
      <c r="M1" s="782"/>
      <c r="N1" s="782"/>
      <c r="O1" s="782"/>
      <c r="P1" s="217"/>
      <c r="Q1" s="218"/>
    </row>
    <row r="2" spans="1:32" ht="24.75" customHeight="1">
      <c r="A2" s="832" t="str">
        <f>IF(AND(N4=""),"",CONCATENATE("School Name :-","  ",'Master sheet'!C8))</f>
        <v>School Name :-  Governt Senior Secondary School INDERWARA</v>
      </c>
      <c r="B2" s="833"/>
      <c r="C2" s="833"/>
      <c r="D2" s="833"/>
      <c r="E2" s="833"/>
      <c r="F2" s="833"/>
      <c r="G2" s="833"/>
      <c r="H2" s="833"/>
      <c r="I2" s="833"/>
      <c r="J2" s="833"/>
      <c r="K2" s="833"/>
      <c r="L2" s="833"/>
      <c r="M2" s="833"/>
      <c r="N2" s="833"/>
      <c r="O2" s="833"/>
      <c r="P2" s="833"/>
      <c r="Q2" s="834"/>
      <c r="X2" s="853" t="s">
        <v>382</v>
      </c>
      <c r="Y2" s="854"/>
      <c r="Z2" s="855"/>
    </row>
    <row r="3" spans="1:32" ht="18.75" customHeight="1">
      <c r="A3" s="840" t="s">
        <v>342</v>
      </c>
      <c r="B3" s="841"/>
      <c r="C3" s="842" t="str">
        <f>'Marks Entry'!F2</f>
        <v>2019-20</v>
      </c>
      <c r="D3" s="842"/>
      <c r="E3" s="842"/>
      <c r="F3" s="843" t="s">
        <v>9</v>
      </c>
      <c r="G3" s="843"/>
      <c r="H3" s="844" t="str">
        <f>IF(AND(N4=""),"",'Marks Entry'!G2)</f>
        <v>9 'A'</v>
      </c>
      <c r="I3" s="844"/>
      <c r="J3" s="844"/>
      <c r="K3" s="835"/>
      <c r="L3" s="835"/>
      <c r="M3" s="835"/>
      <c r="N3" s="835"/>
      <c r="O3" s="835"/>
      <c r="P3" s="835"/>
      <c r="Q3" s="836"/>
      <c r="X3" s="856"/>
      <c r="Y3" s="857"/>
      <c r="Z3" s="858"/>
    </row>
    <row r="4" spans="1:32" ht="18.75" customHeight="1">
      <c r="A4" s="807" t="s">
        <v>343</v>
      </c>
      <c r="B4" s="808"/>
      <c r="C4" s="808"/>
      <c r="D4" s="809" t="str">
        <f>IFERROR(VLOOKUP($N$4,'Statement of Marks'!$B$6:'Statement of Marks'!$GG$106,4,0),"")</f>
        <v>ANJU CHOUDHARY</v>
      </c>
      <c r="E4" s="809"/>
      <c r="F4" s="809"/>
      <c r="G4" s="809"/>
      <c r="H4" s="809"/>
      <c r="I4" s="809"/>
      <c r="J4" s="809"/>
      <c r="K4" s="809"/>
      <c r="L4" s="837" t="s">
        <v>243</v>
      </c>
      <c r="M4" s="837"/>
      <c r="N4" s="838">
        <v>902</v>
      </c>
      <c r="O4" s="838"/>
      <c r="P4" s="838"/>
      <c r="Q4" s="839"/>
      <c r="X4" s="856"/>
      <c r="Y4" s="857"/>
      <c r="Z4" s="858"/>
    </row>
    <row r="5" spans="1:32" ht="22.5" customHeight="1">
      <c r="A5" s="807" t="s">
        <v>344</v>
      </c>
      <c r="B5" s="808"/>
      <c r="C5" s="808"/>
      <c r="D5" s="809" t="str">
        <f>IFERROR(VLOOKUP($N$4,'Statement of Marks'!$B$6:'Statement of Marks'!$GG$106,5,0),"")</f>
        <v>FUA RAM</v>
      </c>
      <c r="E5" s="809"/>
      <c r="F5" s="809"/>
      <c r="G5" s="809"/>
      <c r="H5" s="809"/>
      <c r="I5" s="809"/>
      <c r="J5" s="809"/>
      <c r="K5" s="809"/>
      <c r="L5" s="829" t="s">
        <v>328</v>
      </c>
      <c r="M5" s="829"/>
      <c r="N5" s="830">
        <f>IFERROR(VLOOKUP($N$4,'Statement of Marks'!$B$6:'Statement of Marks'!$GG$106,2,0),"")</f>
        <v>107</v>
      </c>
      <c r="O5" s="830"/>
      <c r="P5" s="830"/>
      <c r="Q5" s="831"/>
      <c r="X5" s="856"/>
      <c r="Y5" s="857"/>
      <c r="Z5" s="858"/>
    </row>
    <row r="6" spans="1:32" ht="24" customHeight="1">
      <c r="A6" s="807" t="s">
        <v>345</v>
      </c>
      <c r="B6" s="808"/>
      <c r="C6" s="808"/>
      <c r="D6" s="809" t="str">
        <f>IFERROR(VLOOKUP($N$4,'Statement of Marks'!$B$6:'Statement of Marks'!$GG$106,6,0),"")</f>
        <v>CHAMPA DEVI</v>
      </c>
      <c r="E6" s="809"/>
      <c r="F6" s="809"/>
      <c r="G6" s="809"/>
      <c r="H6" s="809"/>
      <c r="I6" s="809"/>
      <c r="J6" s="809"/>
      <c r="K6" s="809"/>
      <c r="L6" s="829" t="s">
        <v>346</v>
      </c>
      <c r="M6" s="829"/>
      <c r="N6" s="865">
        <f>IFERROR(VLOOKUP($N$4,'Statement of Marks'!$B$6:'Statement of Marks'!$GG$106,3,0),"")</f>
        <v>38422</v>
      </c>
      <c r="O6" s="865"/>
      <c r="P6" s="865"/>
      <c r="Q6" s="866"/>
      <c r="X6" s="856"/>
      <c r="Y6" s="857"/>
      <c r="Z6" s="858"/>
    </row>
    <row r="7" spans="1:32" ht="60" customHeight="1">
      <c r="A7" s="219" t="s">
        <v>311</v>
      </c>
      <c r="B7" s="220" t="s">
        <v>347</v>
      </c>
      <c r="C7" s="220" t="s">
        <v>348</v>
      </c>
      <c r="D7" s="220" t="s">
        <v>349</v>
      </c>
      <c r="E7" s="220" t="s">
        <v>350</v>
      </c>
      <c r="F7" s="221" t="s">
        <v>351</v>
      </c>
      <c r="G7" s="222" t="s">
        <v>258</v>
      </c>
      <c r="H7" s="223" t="s">
        <v>352</v>
      </c>
      <c r="I7" s="222" t="s">
        <v>260</v>
      </c>
      <c r="J7" s="812" t="s">
        <v>256</v>
      </c>
      <c r="K7" s="812"/>
      <c r="L7" s="867" t="s">
        <v>261</v>
      </c>
      <c r="M7" s="867"/>
      <c r="N7" s="863" t="s">
        <v>354</v>
      </c>
      <c r="O7" s="863" t="s">
        <v>353</v>
      </c>
      <c r="P7" s="863" t="s">
        <v>314</v>
      </c>
      <c r="Q7" s="862" t="s">
        <v>318</v>
      </c>
      <c r="V7" s="224"/>
      <c r="X7" s="856"/>
      <c r="Y7" s="857"/>
      <c r="Z7" s="858"/>
    </row>
    <row r="8" spans="1:32" ht="15" customHeight="1">
      <c r="A8" s="810" t="s">
        <v>355</v>
      </c>
      <c r="B8" s="811"/>
      <c r="C8" s="225">
        <v>10</v>
      </c>
      <c r="D8" s="225">
        <v>10</v>
      </c>
      <c r="E8" s="225">
        <v>10</v>
      </c>
      <c r="F8" s="226">
        <v>30</v>
      </c>
      <c r="G8" s="227">
        <v>20</v>
      </c>
      <c r="H8" s="228">
        <v>70</v>
      </c>
      <c r="I8" s="227">
        <v>50</v>
      </c>
      <c r="J8" s="864">
        <v>30</v>
      </c>
      <c r="K8" s="864"/>
      <c r="L8" s="868">
        <v>100</v>
      </c>
      <c r="M8" s="868"/>
      <c r="N8" s="863"/>
      <c r="O8" s="863"/>
      <c r="P8" s="863"/>
      <c r="Q8" s="862"/>
      <c r="V8" s="224"/>
      <c r="X8" s="856"/>
      <c r="Y8" s="857"/>
      <c r="Z8" s="858"/>
    </row>
    <row r="9" spans="1:32" ht="18" customHeight="1" thickBot="1">
      <c r="A9" s="800" t="str">
        <f>'Teacher &amp; Cat. Wise Result'!B5</f>
        <v>Hindi</v>
      </c>
      <c r="B9" s="801"/>
      <c r="C9" s="229">
        <f>IFERROR(VLOOKUP($N$4,'Statement of Marks'!$B$6:'Statement of Marks'!$GG$106,9,0),"")</f>
        <v>8</v>
      </c>
      <c r="D9" s="229">
        <f>IFERROR(VLOOKUP($N$4,'Statement of Marks'!$B$6:'Statement of Marks'!$GG$106,10,0),"")</f>
        <v>9</v>
      </c>
      <c r="E9" s="229">
        <f>IFERROR(VLOOKUP($N$4,'Statement of Marks'!$B$6:'Statement of Marks'!$GG$106,11,0),"")</f>
        <v>10</v>
      </c>
      <c r="F9" s="230">
        <f>IFERROR(VLOOKUP($N$4,'Statement of Marks'!$B$6:'Statement of Marks'!$GG$106,12,0),"")</f>
        <v>27</v>
      </c>
      <c r="G9" s="231">
        <f>IFERROR(VLOOKUP($N$4,'Statement of Marks'!$B$6:'Statement of Marks'!$GG$106,13,0),"")</f>
        <v>18</v>
      </c>
      <c r="H9" s="229">
        <f>IFERROR(VLOOKUP($N$4,'Statement of Marks'!$B$6:'Statement of Marks'!$GG$106,14,0),"")</f>
        <v>64</v>
      </c>
      <c r="I9" s="231">
        <f>IFERROR(VLOOKUP($N$4,'Statement of Marks'!$B$6:'Statement of Marks'!$GG$106,15,0),"")</f>
        <v>46</v>
      </c>
      <c r="J9" s="799">
        <f>IFERROR(VLOOKUP($N$4,'Statement of Marks'!$B$6:'Statement of Marks'!$GG$106,16,0),"")</f>
        <v>27</v>
      </c>
      <c r="K9" s="799"/>
      <c r="L9" s="806">
        <f>IFERROR(VLOOKUP($N$4,'Statement of Marks'!$B$6:'Statement of Marks'!$GG$106,17,0),"")</f>
        <v>91</v>
      </c>
      <c r="M9" s="806"/>
      <c r="N9" s="232" t="str">
        <f>IFERROR(VLOOKUP($N$4,'Statement of Marks'!$B$6:'Statement of Marks'!$GG$106,22,0),"")</f>
        <v>P</v>
      </c>
      <c r="O9" s="232" t="str">
        <f>IF(L9="","",IF(N9="","",IF(L9&gt;=60%*$L$8,"I",IF(L9&gt;=48%*$L$8,"II",IF(L9&gt;=36%*$L$8,"III","G.P.")))))</f>
        <v>I</v>
      </c>
      <c r="P9" s="233" t="str">
        <f>IF(AND(L9=""),"",IF(AND(L9&gt;=75%*$L$8),"D",""))</f>
        <v>D</v>
      </c>
      <c r="Q9" s="234" t="str">
        <f>IF(N9="","",IF(N9="F","Promoted",""))</f>
        <v/>
      </c>
      <c r="X9" s="859"/>
      <c r="Y9" s="860"/>
      <c r="Z9" s="861"/>
    </row>
    <row r="10" spans="1:32" ht="18" customHeight="1">
      <c r="A10" s="800" t="str">
        <f>'Teacher &amp; Cat. Wise Result'!B6</f>
        <v>English</v>
      </c>
      <c r="B10" s="801"/>
      <c r="C10" s="229">
        <f>IFERROR(VLOOKUP($N$4,'Statement of Marks'!$B$6:'Statement of Marks'!$GG$106,24,0),"")</f>
        <v>8</v>
      </c>
      <c r="D10" s="229">
        <f>IFERROR(VLOOKUP($N$4,'Statement of Marks'!$B$6:'Statement of Marks'!$GG$106,25,0),"")</f>
        <v>9</v>
      </c>
      <c r="E10" s="229">
        <f>IFERROR(VLOOKUP($N$4,'Statement of Marks'!$B$6:'Statement of Marks'!$GG$106,26,0),"")</f>
        <v>10</v>
      </c>
      <c r="F10" s="230">
        <f>IFERROR(VLOOKUP($N$4,'Statement of Marks'!$B$6:'Statement of Marks'!$GG$106,27,0),"")</f>
        <v>27</v>
      </c>
      <c r="G10" s="231">
        <f>IFERROR(VLOOKUP($N$4,'Statement of Marks'!$B$6:'Statement of Marks'!$GG$106,28,0),"")</f>
        <v>18</v>
      </c>
      <c r="H10" s="229">
        <f>IFERROR(VLOOKUP($N$4,'Statement of Marks'!$B$6:'Statement of Marks'!$GG$106,29,0),"")</f>
        <v>45</v>
      </c>
      <c r="I10" s="231">
        <f>IFERROR(VLOOKUP($N$4,'Statement of Marks'!$B$6:'Statement of Marks'!$GG$106,30,0),"")</f>
        <v>33</v>
      </c>
      <c r="J10" s="799">
        <f>IFERROR(VLOOKUP($N$4,'Statement of Marks'!$B$6:'Statement of Marks'!$GG$106,31,0),"")</f>
        <v>24</v>
      </c>
      <c r="K10" s="799"/>
      <c r="L10" s="806">
        <f>IFERROR(VLOOKUP($N$4,'Statement of Marks'!$B$6:'Statement of Marks'!$GG$106,32,0),"")</f>
        <v>75</v>
      </c>
      <c r="M10" s="806"/>
      <c r="N10" s="235" t="str">
        <f>IFERROR(VLOOKUP($N$4,'Statement of Marks'!$B$6:'Statement of Marks'!$GG$106,37,0),"")</f>
        <v>P</v>
      </c>
      <c r="O10" s="232" t="str">
        <f t="shared" ref="O10:O14" si="0">IF(L10="","",IF(N10="","",IF(L10&gt;=60%*$L$8,"I",IF(L10&gt;=48%*$L$8,"II",IF(L10&gt;=36%*$L$8,"III","G.P.")))))</f>
        <v>I</v>
      </c>
      <c r="P10" s="233" t="str">
        <f t="shared" ref="P10:P14" si="1">IF(AND(L10=""),"",IF(AND(L10&gt;=75%*$L$8),"D",""))</f>
        <v>D</v>
      </c>
      <c r="Q10" s="234" t="str">
        <f t="shared" ref="Q10:Q14" si="2">IF(N10="","",IF(N10="F","Promoted",""))</f>
        <v/>
      </c>
    </row>
    <row r="11" spans="1:32" ht="18" customHeight="1">
      <c r="A11" s="800" t="str">
        <f>'Teacher &amp; Cat. Wise Result'!B7</f>
        <v>Sanskrit</v>
      </c>
      <c r="B11" s="801"/>
      <c r="C11" s="229">
        <f>IFERROR(VLOOKUP($N$4,'Statement of Marks'!$B$6:'Statement of Marks'!$GG$106,39,0),"")</f>
        <v>8</v>
      </c>
      <c r="D11" s="229">
        <f>IFERROR(VLOOKUP($N$4,'Statement of Marks'!$B$6:'Statement of Marks'!$GG$106,40,0),"")</f>
        <v>9</v>
      </c>
      <c r="E11" s="229">
        <f>IFERROR(VLOOKUP($N$4,'Statement of Marks'!$B$6:'Statement of Marks'!$GG$106,41,0),"")</f>
        <v>10</v>
      </c>
      <c r="F11" s="230">
        <f>IFERROR(VLOOKUP($N$4,'Statement of Marks'!$B$6:'Statement of Marks'!$GG$106,42,0),"")</f>
        <v>27</v>
      </c>
      <c r="G11" s="231">
        <f>IFERROR(VLOOKUP($N$4,'Statement of Marks'!$B$6:'Statement of Marks'!$GG$106,43,0),"")</f>
        <v>18</v>
      </c>
      <c r="H11" s="229">
        <f>IFERROR(VLOOKUP($N$4,'Statement of Marks'!$B$6:'Statement of Marks'!$GG$106,44,0),"")</f>
        <v>40</v>
      </c>
      <c r="I11" s="231">
        <f>IFERROR(VLOOKUP($N$4,'Statement of Marks'!$B$6:'Statement of Marks'!$GG$106,45,0),"")</f>
        <v>29</v>
      </c>
      <c r="J11" s="799">
        <f>IFERROR(VLOOKUP($N$4,'Statement of Marks'!$B$6:'Statement of Marks'!$GG$106,46,0),"")</f>
        <v>24</v>
      </c>
      <c r="K11" s="799"/>
      <c r="L11" s="806">
        <f>IFERROR(VLOOKUP($N$4,'Statement of Marks'!$B$6:'Statement of Marks'!$GG$106,47,0),"")</f>
        <v>71</v>
      </c>
      <c r="M11" s="806"/>
      <c r="N11" s="235" t="str">
        <f>IFERROR(VLOOKUP($N$4,'Statement of Marks'!$B$6:'Statement of Marks'!$GG$106,52,0),"")</f>
        <v>P</v>
      </c>
      <c r="O11" s="232" t="str">
        <f t="shared" si="0"/>
        <v>I</v>
      </c>
      <c r="P11" s="233" t="str">
        <f t="shared" si="1"/>
        <v/>
      </c>
      <c r="Q11" s="234" t="str">
        <f t="shared" si="2"/>
        <v/>
      </c>
      <c r="AF11" s="2" t="str">
        <f>IFERROR(VLOOKUP($N$4,'[1]Statement of Marks'!$B$7:'[1]Statement of Marks'!$GC$106,37,0),"")</f>
        <v/>
      </c>
    </row>
    <row r="12" spans="1:32" ht="18" customHeight="1">
      <c r="A12" s="800" t="str">
        <f>'Teacher &amp; Cat. Wise Result'!B8</f>
        <v>Science</v>
      </c>
      <c r="B12" s="801"/>
      <c r="C12" s="229">
        <f>IFERROR(VLOOKUP($N$4,'Statement of Marks'!$B$6:'Statement of Marks'!$GG$106,54,0),"")</f>
        <v>8</v>
      </c>
      <c r="D12" s="229">
        <f>IFERROR(VLOOKUP($N$4,'Statement of Marks'!$B$6:'Statement of Marks'!$GG$106,55,0),"")</f>
        <v>9</v>
      </c>
      <c r="E12" s="229">
        <f>IFERROR(VLOOKUP($N$4,'Statement of Marks'!$B$6:'Statement of Marks'!$GG$106,56,0),"")</f>
        <v>10</v>
      </c>
      <c r="F12" s="230">
        <f>IFERROR(VLOOKUP($N$4,'Statement of Marks'!$B$6:'Statement of Marks'!$GG$106,57,0),"")</f>
        <v>27</v>
      </c>
      <c r="G12" s="231">
        <f>IFERROR(VLOOKUP($N$4,'Statement of Marks'!$B$6:'Statement of Marks'!$GG$106,58,0),"")</f>
        <v>18</v>
      </c>
      <c r="H12" s="229">
        <f>IFERROR(VLOOKUP($N$4,'Statement of Marks'!$B$6:'Statement of Marks'!$GG$106,59,0),"")</f>
        <v>42</v>
      </c>
      <c r="I12" s="231">
        <f>IFERROR(VLOOKUP($N$4,'Statement of Marks'!$B$6:'Statement of Marks'!$GG$106,60,0),"")</f>
        <v>30</v>
      </c>
      <c r="J12" s="799">
        <f>IFERROR(VLOOKUP($N$4,'Statement of Marks'!$B$6:'Statement of Marks'!$GG$106,61,0),"")</f>
        <v>21</v>
      </c>
      <c r="K12" s="799"/>
      <c r="L12" s="806">
        <f>IFERROR(VLOOKUP($N$4,'Statement of Marks'!$B$6:'Statement of Marks'!$GG$106,62,0),"")</f>
        <v>69</v>
      </c>
      <c r="M12" s="806"/>
      <c r="N12" s="235" t="str">
        <f>IFERROR(VLOOKUP($N$4,'Statement of Marks'!$B$6:'Statement of Marks'!$GG$106,67,0),"")</f>
        <v>P</v>
      </c>
      <c r="O12" s="232" t="str">
        <f t="shared" si="0"/>
        <v>I</v>
      </c>
      <c r="P12" s="233" t="str">
        <f t="shared" si="1"/>
        <v/>
      </c>
      <c r="Q12" s="234" t="str">
        <f t="shared" si="2"/>
        <v/>
      </c>
      <c r="AF12" s="2" t="str">
        <f>IFERROR(VLOOKUP($N$4,'[1]Statement of Marks'!$B$7:'[1]Statement of Marks'!$GC$106,61,0),"")</f>
        <v/>
      </c>
    </row>
    <row r="13" spans="1:32" ht="18" customHeight="1">
      <c r="A13" s="800" t="str">
        <f>'Teacher &amp; Cat. Wise Result'!B9</f>
        <v>Social Science</v>
      </c>
      <c r="B13" s="801"/>
      <c r="C13" s="229">
        <f>IFERROR(VLOOKUP($N$4,'Statement of Marks'!$B$6:'Statement of Marks'!$GG$106,69,0),"")</f>
        <v>8</v>
      </c>
      <c r="D13" s="229">
        <f>IFERROR(VLOOKUP($N$4,'Statement of Marks'!$B$6:'Statement of Marks'!$GG$106,70,0),"")</f>
        <v>9</v>
      </c>
      <c r="E13" s="229">
        <f>IFERROR(VLOOKUP($N$4,'Statement of Marks'!$B$6:'Statement of Marks'!$GG$106,71,0),"")</f>
        <v>10</v>
      </c>
      <c r="F13" s="230">
        <f>IFERROR(VLOOKUP($N$4,'Statement of Marks'!$B$6:'Statement of Marks'!$GG$106,72,0),"")</f>
        <v>27</v>
      </c>
      <c r="G13" s="231">
        <f>IFERROR(VLOOKUP($N$4,'Statement of Marks'!$B$6:'Statement of Marks'!$GG$106,73,0),"")</f>
        <v>18</v>
      </c>
      <c r="H13" s="229">
        <f>IFERROR(VLOOKUP($N$4,'Statement of Marks'!$B$6:'Statement of Marks'!$GG$106,74,0),"")</f>
        <v>51</v>
      </c>
      <c r="I13" s="231">
        <f>IFERROR(VLOOKUP($N$4,'Statement of Marks'!$B$6:'Statement of Marks'!$GG$106,75,0),"")</f>
        <v>37</v>
      </c>
      <c r="J13" s="799">
        <f>IFERROR(VLOOKUP($N$4,'Statement of Marks'!$B$6:'Statement of Marks'!$GG$106,76,0),"")</f>
        <v>17</v>
      </c>
      <c r="K13" s="799"/>
      <c r="L13" s="806">
        <f>IFERROR(VLOOKUP($N$4,'Statement of Marks'!$B$6:'Statement of Marks'!$GG$106,77,0),"")</f>
        <v>72</v>
      </c>
      <c r="M13" s="806"/>
      <c r="N13" s="235" t="str">
        <f>IFERROR(VLOOKUP($N$4,'Statement of Marks'!$B$6:'Statement of Marks'!$GG$106,82,0),"")</f>
        <v>P</v>
      </c>
      <c r="O13" s="232" t="str">
        <f t="shared" si="0"/>
        <v>I</v>
      </c>
      <c r="P13" s="233" t="str">
        <f t="shared" si="1"/>
        <v/>
      </c>
      <c r="Q13" s="234" t="str">
        <f t="shared" si="2"/>
        <v/>
      </c>
      <c r="AF13" s="2" t="str">
        <f>IFERROR(VLOOKUP($N$4,'[1]Statement of Marks'!$B$7:'[1]Statement of Marks'!$GC$106,85,0),"")</f>
        <v/>
      </c>
    </row>
    <row r="14" spans="1:32" ht="18" customHeight="1">
      <c r="A14" s="800" t="str">
        <f>'Teacher &amp; Cat. Wise Result'!B10</f>
        <v>Maths</v>
      </c>
      <c r="B14" s="801"/>
      <c r="C14" s="229">
        <f>IFERROR(VLOOKUP($N$4,'Statement of Marks'!$B$6:'Statement of Marks'!$GG$106,84,0),"")</f>
        <v>8</v>
      </c>
      <c r="D14" s="229">
        <f>IFERROR(VLOOKUP($N$4,'Statement of Marks'!$B$6:'Statement of Marks'!$GG$106,85,0),"")</f>
        <v>9</v>
      </c>
      <c r="E14" s="229">
        <f>IFERROR(VLOOKUP($N$4,'Statement of Marks'!$B$6:'Statement of Marks'!$GG$106,86,0),"")</f>
        <v>10</v>
      </c>
      <c r="F14" s="230">
        <f>IFERROR(VLOOKUP($N$4,'Statement of Marks'!$B$6:'Statement of Marks'!$GG$106,87,0),"")</f>
        <v>27</v>
      </c>
      <c r="G14" s="231">
        <f>IFERROR(VLOOKUP($N$4,'Statement of Marks'!$B$6:'Statement of Marks'!$GG$106,88,0),"")</f>
        <v>18</v>
      </c>
      <c r="H14" s="229">
        <f>IFERROR(VLOOKUP($N$4,'Statement of Marks'!$B$6:'Statement of Marks'!$GG$106,89,0),"")</f>
        <v>51</v>
      </c>
      <c r="I14" s="231">
        <f>IFERROR(VLOOKUP($N$4,'Statement of Marks'!$B$6:'Statement of Marks'!$GG$106,90,0),"")</f>
        <v>37</v>
      </c>
      <c r="J14" s="799">
        <f>IFERROR(VLOOKUP($N$4,'Statement of Marks'!$B$6:'Statement of Marks'!$GG$106,91,0),"")</f>
        <v>27</v>
      </c>
      <c r="K14" s="799"/>
      <c r="L14" s="806">
        <f>IFERROR(VLOOKUP($N$4,'Statement of Marks'!$B$6:'Statement of Marks'!$GG$106,92,0),"")</f>
        <v>82</v>
      </c>
      <c r="M14" s="806"/>
      <c r="N14" s="236" t="str">
        <f>IFERROR(VLOOKUP($N$4,'Statement of Marks'!$B$6:'Statement of Marks'!$GG$106,97,0),"")</f>
        <v>P</v>
      </c>
      <c r="O14" s="237" t="str">
        <f t="shared" si="0"/>
        <v>I</v>
      </c>
      <c r="P14" s="233" t="str">
        <f t="shared" si="1"/>
        <v>D</v>
      </c>
      <c r="Q14" s="234" t="str">
        <f t="shared" si="2"/>
        <v/>
      </c>
    </row>
    <row r="15" spans="1:32" ht="21.75" customHeight="1">
      <c r="A15" s="820" t="s">
        <v>356</v>
      </c>
      <c r="B15" s="821"/>
      <c r="C15" s="238">
        <f>IF(AND(C9="",C10="",C11="",C12="",C13="",C14=""),"",SUM(C9:C14))</f>
        <v>48</v>
      </c>
      <c r="D15" s="238">
        <f t="shared" ref="D15:J15" si="3">IF(AND(D9="",D10="",D11="",D12="",D13="",D14=""),"",SUM(D9:D14))</f>
        <v>54</v>
      </c>
      <c r="E15" s="238">
        <f t="shared" si="3"/>
        <v>60</v>
      </c>
      <c r="F15" s="238">
        <f t="shared" si="3"/>
        <v>162</v>
      </c>
      <c r="G15" s="238">
        <f t="shared" si="3"/>
        <v>108</v>
      </c>
      <c r="H15" s="238">
        <f t="shared" si="3"/>
        <v>293</v>
      </c>
      <c r="I15" s="238">
        <f t="shared" si="3"/>
        <v>212</v>
      </c>
      <c r="J15" s="802">
        <f t="shared" si="3"/>
        <v>140</v>
      </c>
      <c r="K15" s="802"/>
      <c r="L15" s="851">
        <f t="shared" ref="L15" si="4">IF(AND(L9="",L10="",L11="",L12="",L13="",L14=""),"",SUM(L9:L14))</f>
        <v>460</v>
      </c>
      <c r="M15" s="852"/>
      <c r="N15" s="803" t="s">
        <v>360</v>
      </c>
      <c r="O15" s="804"/>
      <c r="P15" s="804"/>
      <c r="Q15" s="805"/>
    </row>
    <row r="16" spans="1:32" ht="24" customHeight="1">
      <c r="A16" s="818" t="s">
        <v>357</v>
      </c>
      <c r="B16" s="819"/>
      <c r="C16" s="239">
        <f>IF(C15="","",60-(COUNTIF(C9:C14,"NA")*10+COUNTIF(C9:C14,"ML")*10))</f>
        <v>60</v>
      </c>
      <c r="D16" s="239">
        <f>IF(D15="","",60-(COUNTIF(D9:D14,"NA")*10+COUNTIF(D9:D14,"ML")*10))</f>
        <v>60</v>
      </c>
      <c r="E16" s="239">
        <f>IF(E15="","",60-(COUNTIF(E9:E14,"NA")*10+COUNTIF(E9:E14,"ML")*10))</f>
        <v>60</v>
      </c>
      <c r="F16" s="239">
        <f>IF(F15="","",SUM(C16:E16))</f>
        <v>180</v>
      </c>
      <c r="G16" s="239">
        <f>IF(G15="","",120-(COUNTIF(G9:G14,"NA")*20+COUNTIF(G9:G14,"ML")*20))</f>
        <v>120</v>
      </c>
      <c r="H16" s="239">
        <f>IF(H15="","",420-(COUNTIF(H9:H14,"NA")*70+COUNTIF(H9:H14,"ML")*70))</f>
        <v>420</v>
      </c>
      <c r="I16" s="239">
        <f>IF(I15="","",300-(COUNTIF(I9:I14,"NA")*50+COUNTIF(I9:I14,"ML")*50))</f>
        <v>300</v>
      </c>
      <c r="J16" s="784">
        <f>IF(J15="","",180-(COUNTIF(J9:J14,"NA")*30+COUNTIF(J9:J14,"ML")*30))</f>
        <v>180</v>
      </c>
      <c r="K16" s="784"/>
      <c r="L16" s="785">
        <f>IF(L15="","",600-(COUNTIF(L9:L14,"NA")*100+COUNTIF(L9:L14,"ML")*100))</f>
        <v>600</v>
      </c>
      <c r="M16" s="786"/>
      <c r="N16" s="845" t="str">
        <f>IF(AND(K19=""),"",IF(AND(K19="I"),"Passed With First Div.",IF(AND(K19="II"),"Passed With Second Div.",IF(AND(K19="III"),"Passed With Third Div.",IF(AND(K19="G.P."),CONCATENATE(K19," Div.","By Grace Passed."),IF(AND(K19="P"),"Promoted in the Next Class",""))))))</f>
        <v>Passed With First Div.</v>
      </c>
      <c r="O16" s="846"/>
      <c r="P16" s="846"/>
      <c r="Q16" s="847"/>
      <c r="V16" s="78"/>
    </row>
    <row r="17" spans="1:22" ht="25.5" customHeight="1">
      <c r="A17" s="822" t="s">
        <v>282</v>
      </c>
      <c r="B17" s="823"/>
      <c r="C17" s="240">
        <f>IF(C16="","",C15/C16*100)</f>
        <v>80</v>
      </c>
      <c r="D17" s="240">
        <f t="shared" ref="D17:J17" si="5">IF(D16="","",D15/D16*100)</f>
        <v>90</v>
      </c>
      <c r="E17" s="240">
        <f t="shared" si="5"/>
        <v>100</v>
      </c>
      <c r="F17" s="241">
        <f>IF(F16="","",F15/F16*100)</f>
        <v>90</v>
      </c>
      <c r="G17" s="241">
        <f>IF(G16="","",G15/G16*100)</f>
        <v>90</v>
      </c>
      <c r="H17" s="241">
        <f>IFERROR(IF(H16="","",H15/H16*100),"")</f>
        <v>69.761904761904759</v>
      </c>
      <c r="I17" s="241">
        <f t="shared" si="5"/>
        <v>70.666666666666671</v>
      </c>
      <c r="J17" s="787">
        <f t="shared" si="5"/>
        <v>77.777777777777786</v>
      </c>
      <c r="K17" s="787"/>
      <c r="L17" s="788">
        <f>IF(L16="","",L15/L16*100)</f>
        <v>76.666666666666671</v>
      </c>
      <c r="M17" s="789"/>
      <c r="N17" s="848"/>
      <c r="O17" s="849"/>
      <c r="P17" s="849"/>
      <c r="Q17" s="850"/>
      <c r="V17" s="78"/>
    </row>
    <row r="18" spans="1:22" ht="22" customHeight="1">
      <c r="A18" s="828" t="str">
        <f>'Marks Entry'!AN1</f>
        <v>SUPW</v>
      </c>
      <c r="B18" s="827"/>
      <c r="C18" s="827"/>
      <c r="D18" s="827"/>
      <c r="E18" s="242" t="str">
        <f>IFERROR(VLOOKUP($N$4,'Statement of Marks'!$B$6:'Statement of Marks'!$GG$106,112,0),"")</f>
        <v>D</v>
      </c>
      <c r="F18" s="827" t="str">
        <f>'Marks Entry'!AO1</f>
        <v>Arts Education</v>
      </c>
      <c r="G18" s="827"/>
      <c r="H18" s="827"/>
      <c r="I18" s="242" t="str">
        <f>IFERROR(VLOOKUP($N$4,'Statement of Marks'!$B$6:'Statement of Marks'!$GG$106,113,0),"")</f>
        <v>B</v>
      </c>
      <c r="J18" s="790" t="str">
        <f>'Marks Entry'!AP1</f>
        <v>health &amp; Ph. Edu.</v>
      </c>
      <c r="K18" s="790"/>
      <c r="L18" s="790"/>
      <c r="M18" s="242" t="str">
        <f>IFERROR(VLOOKUP($N$4,'Statement of Marks'!$B$6:'Statement of Marks'!$GG$106,114,0),"")</f>
        <v>E</v>
      </c>
      <c r="N18" s="791" t="str">
        <f>'Marks Entry'!AQ1</f>
        <v>info. &amp; techo. -1</v>
      </c>
      <c r="O18" s="791"/>
      <c r="P18" s="791"/>
      <c r="Q18" s="243" t="str">
        <f>IFERROR(VLOOKUP($N$4,'Statement of Marks'!$B$6:'Statement of Marks'!$GG$106,115,0),"")</f>
        <v>A</v>
      </c>
      <c r="U18" s="224"/>
      <c r="V18" s="78"/>
    </row>
    <row r="19" spans="1:22" ht="21" customHeight="1">
      <c r="A19" s="824" t="s">
        <v>359</v>
      </c>
      <c r="B19" s="825"/>
      <c r="C19" s="825"/>
      <c r="D19" s="825"/>
      <c r="E19" s="826">
        <f>IF(AND(N4=""),"",IF('Master sheet'!C12="","",'Master sheet'!C12))</f>
        <v>43951</v>
      </c>
      <c r="F19" s="826"/>
      <c r="G19" s="826"/>
      <c r="H19" s="826"/>
      <c r="I19" s="793" t="s">
        <v>280</v>
      </c>
      <c r="J19" s="793"/>
      <c r="K19" s="792" t="str">
        <f>IFERROR(VLOOKUP($N$4,'Statement of Marks'!$B$6:'Statement of Marks'!$GG$106,141,0),"")</f>
        <v>I</v>
      </c>
      <c r="L19" s="792"/>
      <c r="M19" s="794" t="s">
        <v>358</v>
      </c>
      <c r="N19" s="794"/>
      <c r="O19" s="794"/>
      <c r="P19" s="795">
        <f>IFERROR(VLOOKUP($N$4,'Statement of Marks'!$B$6:'Statement of Marks'!$GG$106,143,0),"")</f>
        <v>3.0000000000000031</v>
      </c>
      <c r="Q19" s="796"/>
      <c r="U19" s="224"/>
      <c r="V19" s="78"/>
    </row>
    <row r="20" spans="1:22" ht="32.25" customHeight="1">
      <c r="A20" s="813" t="s">
        <v>296</v>
      </c>
      <c r="B20" s="783"/>
      <c r="C20" s="783"/>
      <c r="D20" s="783"/>
      <c r="E20" s="816" t="str">
        <f>IF(AND(N4=""),"",CONCATENATE("( ",'Master sheet'!C15," )"))</f>
        <v>( Heeralal Jat )</v>
      </c>
      <c r="F20" s="816"/>
      <c r="G20" s="816"/>
      <c r="H20" s="816"/>
      <c r="I20" s="783" t="s">
        <v>297</v>
      </c>
      <c r="J20" s="783"/>
      <c r="K20" s="783"/>
      <c r="L20" s="783"/>
      <c r="M20" s="778" t="str">
        <f>IF(AND(N4=""),"",CONCATENATE("(",'Master sheet'!C19," )"))</f>
        <v>(Bhagwan singh )</v>
      </c>
      <c r="N20" s="778"/>
      <c r="O20" s="778"/>
      <c r="P20" s="778"/>
      <c r="Q20" s="779"/>
      <c r="V20" s="78"/>
    </row>
    <row r="21" spans="1:22" ht="23.25" customHeight="1">
      <c r="A21" s="813" t="s">
        <v>298</v>
      </c>
      <c r="B21" s="783"/>
      <c r="C21" s="783"/>
      <c r="D21" s="783"/>
      <c r="E21" s="816" t="str">
        <f>IF(AND(N4=""),"",CONCATENATE("( ",'Master sheet'!C18," )"))</f>
        <v>( Mahendra Patel )</v>
      </c>
      <c r="F21" s="816"/>
      <c r="G21" s="816"/>
      <c r="H21" s="816"/>
      <c r="I21" s="797" t="s">
        <v>299</v>
      </c>
      <c r="J21" s="797"/>
      <c r="K21" s="797"/>
      <c r="L21" s="797"/>
      <c r="M21" s="778" t="str">
        <f>IF(AND(N4=""),"",CONCATENATE("( ",'Master sheet'!C16," )"))</f>
        <v>( MISHRILAL )</v>
      </c>
      <c r="N21" s="778"/>
      <c r="O21" s="778"/>
      <c r="P21" s="778"/>
      <c r="Q21" s="779"/>
    </row>
    <row r="22" spans="1:22" ht="16.5" customHeight="1" thickBot="1">
      <c r="A22" s="814"/>
      <c r="B22" s="815"/>
      <c r="C22" s="815"/>
      <c r="D22" s="815"/>
      <c r="E22" s="817"/>
      <c r="F22" s="817"/>
      <c r="G22" s="817"/>
      <c r="H22" s="817"/>
      <c r="I22" s="798"/>
      <c r="J22" s="798"/>
      <c r="K22" s="798"/>
      <c r="L22" s="798"/>
      <c r="M22" s="780"/>
      <c r="N22" s="780"/>
      <c r="O22" s="780"/>
      <c r="P22" s="780"/>
      <c r="Q22" s="781"/>
    </row>
  </sheetData>
  <sheetProtection password="C1FB" sheet="1" objects="1" scenarios="1" formatCells="0" formatColumns="0" formatRows="0" selectLockedCells="1"/>
  <mergeCells count="76">
    <mergeCell ref="N16:Q17"/>
    <mergeCell ref="L15:M15"/>
    <mergeCell ref="L14:M14"/>
    <mergeCell ref="J14:K14"/>
    <mergeCell ref="X2:Z9"/>
    <mergeCell ref="Q7:Q8"/>
    <mergeCell ref="P7:P8"/>
    <mergeCell ref="J8:K8"/>
    <mergeCell ref="O7:O8"/>
    <mergeCell ref="N6:Q6"/>
    <mergeCell ref="L6:M6"/>
    <mergeCell ref="L7:M7"/>
    <mergeCell ref="L8:M8"/>
    <mergeCell ref="L9:M9"/>
    <mergeCell ref="L10:M10"/>
    <mergeCell ref="N7:N8"/>
    <mergeCell ref="A5:C5"/>
    <mergeCell ref="D5:K5"/>
    <mergeCell ref="L5:M5"/>
    <mergeCell ref="N5:Q5"/>
    <mergeCell ref="A2:Q2"/>
    <mergeCell ref="K3:Q3"/>
    <mergeCell ref="D4:K4"/>
    <mergeCell ref="L4:M4"/>
    <mergeCell ref="N4:Q4"/>
    <mergeCell ref="A3:B3"/>
    <mergeCell ref="C3:E3"/>
    <mergeCell ref="F3:G3"/>
    <mergeCell ref="H3:J3"/>
    <mergeCell ref="A4:C4"/>
    <mergeCell ref="A20:D20"/>
    <mergeCell ref="A21:D22"/>
    <mergeCell ref="E21:H22"/>
    <mergeCell ref="A16:B16"/>
    <mergeCell ref="A14:B14"/>
    <mergeCell ref="A15:B15"/>
    <mergeCell ref="E20:H20"/>
    <mergeCell ref="A17:B17"/>
    <mergeCell ref="A19:D19"/>
    <mergeCell ref="E19:H19"/>
    <mergeCell ref="F18:H18"/>
    <mergeCell ref="A18:D18"/>
    <mergeCell ref="A6:C6"/>
    <mergeCell ref="D6:K6"/>
    <mergeCell ref="A8:B8"/>
    <mergeCell ref="A9:B9"/>
    <mergeCell ref="A10:B10"/>
    <mergeCell ref="J7:K7"/>
    <mergeCell ref="J9:K9"/>
    <mergeCell ref="J10:K10"/>
    <mergeCell ref="A11:B11"/>
    <mergeCell ref="A12:B12"/>
    <mergeCell ref="A13:B13"/>
    <mergeCell ref="J15:K15"/>
    <mergeCell ref="N15:Q15"/>
    <mergeCell ref="J13:K13"/>
    <mergeCell ref="L11:M11"/>
    <mergeCell ref="L12:M12"/>
    <mergeCell ref="L13:M13"/>
    <mergeCell ref="J11:K11"/>
    <mergeCell ref="M21:Q22"/>
    <mergeCell ref="C1:O1"/>
    <mergeCell ref="I20:L20"/>
    <mergeCell ref="J16:K16"/>
    <mergeCell ref="L16:M16"/>
    <mergeCell ref="M20:Q20"/>
    <mergeCell ref="J17:K17"/>
    <mergeCell ref="L17:M17"/>
    <mergeCell ref="J18:L18"/>
    <mergeCell ref="N18:P18"/>
    <mergeCell ref="K19:L19"/>
    <mergeCell ref="I19:J19"/>
    <mergeCell ref="M19:O19"/>
    <mergeCell ref="P19:Q19"/>
    <mergeCell ref="I21:L22"/>
    <mergeCell ref="J12:K12"/>
  </mergeCells>
  <conditionalFormatting sqref="A3:B3">
    <cfRule type="expression" dxfId="7" priority="7">
      <formula>ISERROR(A3)</formula>
    </cfRule>
  </conditionalFormatting>
  <conditionalFormatting sqref="A4:A6">
    <cfRule type="expression" dxfId="6" priority="6">
      <formula>ISERROR(A4)</formula>
    </cfRule>
  </conditionalFormatting>
  <conditionalFormatting sqref="F3:G3">
    <cfRule type="expression" dxfId="5" priority="5">
      <formula>ISERROR(F3)</formula>
    </cfRule>
  </conditionalFormatting>
  <conditionalFormatting sqref="L4:M6">
    <cfRule type="expression" dxfId="4" priority="4">
      <formula>ISERROR(L4)</formula>
    </cfRule>
  </conditionalFormatting>
  <conditionalFormatting sqref="A7:E7">
    <cfRule type="expression" dxfId="3" priority="3">
      <formula>ISERROR(A7)</formula>
    </cfRule>
  </conditionalFormatting>
  <conditionalFormatting sqref="A15:B17">
    <cfRule type="expression" dxfId="2" priority="2">
      <formula>ISERROR(A15)</formula>
    </cfRule>
  </conditionalFormatting>
  <conditionalFormatting sqref="M19:O19">
    <cfRule type="expression" dxfId="1" priority="1">
      <formula>ISERROR(M19)</formula>
    </cfRule>
  </conditionalFormatting>
  <dataValidations count="1">
    <dataValidation type="whole" allowBlank="1" showInputMessage="1" showErrorMessage="1" sqref="N4:Q4">
      <formula1>901</formula1>
      <formula2>1000</formula2>
    </dataValidation>
  </dataValidations>
  <pageMargins left="0.7" right="0.7" top="0.75" bottom="0.75" header="0.3" footer="0.3"/>
  <pageSetup paperSize="9" orientation="landscape"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dimension ref="A1:S33"/>
  <sheetViews>
    <sheetView showGridLines="0" view="pageBreakPreview" zoomScale="110" zoomScaleSheetLayoutView="110" workbookViewId="0">
      <selection activeCell="D10" sqref="D10"/>
    </sheetView>
  </sheetViews>
  <sheetFormatPr defaultColWidth="9.1796875" defaultRowHeight="14"/>
  <cols>
    <col min="1" max="1" width="9.7265625" style="78" customWidth="1"/>
    <col min="2" max="3" width="9.54296875" style="78" customWidth="1"/>
    <col min="4" max="4" width="8.7265625" style="78" customWidth="1"/>
    <col min="5" max="5" width="7.7265625" style="78" customWidth="1"/>
    <col min="6" max="6" width="8" style="78" customWidth="1"/>
    <col min="7" max="7" width="6.54296875" style="78" customWidth="1"/>
    <col min="8" max="8" width="7.7265625" style="78" customWidth="1"/>
    <col min="9" max="10" width="9.1796875" style="78"/>
    <col min="11" max="11" width="8" style="78" customWidth="1"/>
    <col min="12" max="12" width="5.54296875" style="78" customWidth="1"/>
    <col min="13" max="17" width="9.1796875" style="78"/>
    <col min="18" max="18" width="8.7265625" style="78" customWidth="1"/>
    <col min="19" max="16384" width="9.1796875" style="78"/>
  </cols>
  <sheetData>
    <row r="1" spans="1:19" ht="15">
      <c r="A1" s="897"/>
      <c r="B1" s="898"/>
      <c r="C1" s="898"/>
      <c r="D1" s="898"/>
      <c r="E1" s="898"/>
      <c r="F1" s="898"/>
      <c r="G1" s="898"/>
      <c r="H1" s="898"/>
      <c r="I1" s="898"/>
      <c r="J1" s="899"/>
    </row>
    <row r="2" spans="1:19" ht="15">
      <c r="A2" s="246"/>
      <c r="B2" s="245"/>
      <c r="C2" s="245"/>
      <c r="D2" s="245"/>
      <c r="E2" s="245"/>
      <c r="F2" s="245"/>
      <c r="G2" s="245"/>
      <c r="H2" s="245"/>
      <c r="I2" s="245"/>
      <c r="J2" s="247"/>
    </row>
    <row r="3" spans="1:19" ht="15">
      <c r="A3" s="246"/>
      <c r="B3" s="245"/>
      <c r="C3" s="245"/>
      <c r="D3" s="245"/>
      <c r="E3" s="245"/>
      <c r="F3" s="245"/>
      <c r="G3" s="245"/>
      <c r="H3" s="245"/>
      <c r="I3" s="245"/>
      <c r="J3" s="247"/>
    </row>
    <row r="4" spans="1:19" ht="15">
      <c r="A4" s="907" t="s">
        <v>361</v>
      </c>
      <c r="B4" s="908"/>
      <c r="C4" s="908"/>
      <c r="D4" s="908"/>
      <c r="E4" s="908"/>
      <c r="F4" s="908"/>
      <c r="G4" s="908"/>
      <c r="H4" s="908"/>
      <c r="I4" s="908"/>
      <c r="J4" s="909"/>
    </row>
    <row r="5" spans="1:19" ht="9.75" customHeight="1">
      <c r="A5" s="248"/>
      <c r="B5" s="79"/>
      <c r="C5" s="79"/>
      <c r="D5" s="79"/>
      <c r="E5" s="79"/>
      <c r="F5" s="79"/>
      <c r="G5" s="79"/>
      <c r="H5" s="79"/>
      <c r="I5" s="79"/>
      <c r="J5" s="249"/>
    </row>
    <row r="6" spans="1:19" ht="18.5">
      <c r="A6" s="902" t="str">
        <f>IF(AND(D10=""),"-------------------------------------------------------------------------",CONCATENATE("School Name :-","  ",'Master sheet'!C8))</f>
        <v>School Name :-  Governt Senior Secondary School INDERWARA</v>
      </c>
      <c r="B6" s="903"/>
      <c r="C6" s="903"/>
      <c r="D6" s="903"/>
      <c r="E6" s="903"/>
      <c r="F6" s="903"/>
      <c r="G6" s="903"/>
      <c r="H6" s="903"/>
      <c r="I6" s="903"/>
      <c r="J6" s="904"/>
    </row>
    <row r="7" spans="1:19" ht="10.5" customHeight="1">
      <c r="A7" s="250"/>
      <c r="B7" s="80"/>
      <c r="C7" s="80"/>
      <c r="D7" s="80"/>
      <c r="E7" s="80"/>
      <c r="F7" s="80"/>
      <c r="G7" s="80"/>
      <c r="H7" s="80"/>
      <c r="I7" s="80"/>
      <c r="J7" s="251"/>
    </row>
    <row r="8" spans="1:19" ht="20.5" thickBot="1">
      <c r="A8" s="250"/>
      <c r="B8" s="80"/>
      <c r="C8" s="905" t="s">
        <v>362</v>
      </c>
      <c r="D8" s="905"/>
      <c r="E8" s="905"/>
      <c r="F8" s="905"/>
      <c r="G8" s="905"/>
      <c r="H8" s="905"/>
      <c r="I8" s="80"/>
      <c r="J8" s="251"/>
    </row>
    <row r="9" spans="1:19" ht="10.5" customHeight="1">
      <c r="A9" s="250"/>
      <c r="B9" s="80"/>
      <c r="C9" s="80"/>
      <c r="D9" s="80"/>
      <c r="E9" s="80"/>
      <c r="F9" s="80"/>
      <c r="G9" s="80"/>
      <c r="H9" s="80"/>
      <c r="I9" s="80"/>
      <c r="J9" s="251"/>
      <c r="Q9" s="889" t="s">
        <v>380</v>
      </c>
      <c r="R9" s="890"/>
      <c r="S9" s="891"/>
    </row>
    <row r="10" spans="1:19" ht="18.5">
      <c r="A10" s="878" t="s">
        <v>363</v>
      </c>
      <c r="B10" s="879"/>
      <c r="C10" s="879"/>
      <c r="D10" s="90">
        <v>902</v>
      </c>
      <c r="E10" s="81"/>
      <c r="F10" s="906" t="s">
        <v>365</v>
      </c>
      <c r="G10" s="906"/>
      <c r="H10" s="906"/>
      <c r="I10" s="906"/>
      <c r="J10" s="251"/>
      <c r="Q10" s="892"/>
      <c r="R10" s="857"/>
      <c r="S10" s="893"/>
    </row>
    <row r="11" spans="1:19" ht="18.5">
      <c r="A11" s="252"/>
      <c r="B11" s="91"/>
      <c r="C11" s="91"/>
      <c r="D11" s="82"/>
      <c r="E11" s="82"/>
      <c r="F11" s="83"/>
      <c r="G11" s="83"/>
      <c r="H11" s="83"/>
      <c r="I11" s="83"/>
      <c r="J11" s="251"/>
      <c r="Q11" s="892"/>
      <c r="R11" s="857"/>
      <c r="S11" s="893"/>
    </row>
    <row r="12" spans="1:19" ht="18.5">
      <c r="A12" s="878" t="s">
        <v>364</v>
      </c>
      <c r="B12" s="879"/>
      <c r="C12" s="879"/>
      <c r="D12" s="84">
        <f>IFERROR(VLOOKUP($D$10,'Statement of Marks'!$B$6:'Statement of Marks'!$GG$106,2,0),"-------")</f>
        <v>107</v>
      </c>
      <c r="E12" s="85"/>
      <c r="F12" s="83"/>
      <c r="G12" s="83"/>
      <c r="H12" s="83"/>
      <c r="I12" s="83"/>
      <c r="J12" s="251"/>
      <c r="Q12" s="892"/>
      <c r="R12" s="857"/>
      <c r="S12" s="893"/>
    </row>
    <row r="13" spans="1:19" ht="15" customHeight="1">
      <c r="A13" s="250"/>
      <c r="B13" s="80"/>
      <c r="C13" s="80"/>
      <c r="D13" s="80"/>
      <c r="E13" s="80"/>
      <c r="F13" s="80"/>
      <c r="G13" s="80"/>
      <c r="H13" s="80"/>
      <c r="I13" s="80"/>
      <c r="J13" s="251"/>
      <c r="Q13" s="892"/>
      <c r="R13" s="857"/>
      <c r="S13" s="893"/>
    </row>
    <row r="14" spans="1:19" ht="20">
      <c r="A14" s="250"/>
      <c r="B14" s="80"/>
      <c r="C14" s="80"/>
      <c r="D14" s="888" t="s">
        <v>366</v>
      </c>
      <c r="E14" s="888"/>
      <c r="F14" s="888"/>
      <c r="G14" s="888"/>
      <c r="H14" s="80"/>
      <c r="I14" s="80"/>
      <c r="J14" s="251"/>
      <c r="Q14" s="892"/>
      <c r="R14" s="857"/>
      <c r="S14" s="893"/>
    </row>
    <row r="15" spans="1:19" ht="15.75" customHeight="1">
      <c r="A15" s="250"/>
      <c r="B15" s="80"/>
      <c r="C15" s="80"/>
      <c r="D15" s="80"/>
      <c r="E15" s="80"/>
      <c r="F15" s="80"/>
      <c r="G15" s="80"/>
      <c r="H15" s="80"/>
      <c r="I15" s="80"/>
      <c r="J15" s="251"/>
      <c r="Q15" s="892"/>
      <c r="R15" s="857"/>
      <c r="S15" s="893"/>
    </row>
    <row r="16" spans="1:19" ht="15" customHeight="1">
      <c r="A16" s="250"/>
      <c r="B16" s="80"/>
      <c r="C16" s="80"/>
      <c r="D16" s="80"/>
      <c r="E16" s="80"/>
      <c r="F16" s="80"/>
      <c r="G16" s="80"/>
      <c r="H16" s="80"/>
      <c r="I16" s="80"/>
      <c r="J16" s="251"/>
      <c r="Q16" s="892"/>
      <c r="R16" s="857"/>
      <c r="S16" s="893"/>
    </row>
    <row r="17" spans="1:19" ht="18.5">
      <c r="A17" s="250"/>
      <c r="B17" s="80"/>
      <c r="C17" s="900" t="s">
        <v>367</v>
      </c>
      <c r="D17" s="900"/>
      <c r="E17" s="900"/>
      <c r="F17" s="900"/>
      <c r="G17" s="885" t="str">
        <f>IFERROR(VLOOKUP($D$10,'Statement of Marks'!$B$6:'Statement of Marks'!$GG$106,4,0),"---------------------------------")</f>
        <v>ANJU CHOUDHARY</v>
      </c>
      <c r="H17" s="885"/>
      <c r="I17" s="885"/>
      <c r="J17" s="901"/>
      <c r="Q17" s="892"/>
      <c r="R17" s="857"/>
      <c r="S17" s="893"/>
    </row>
    <row r="18" spans="1:19" ht="19" thickBot="1">
      <c r="A18" s="886" t="s">
        <v>368</v>
      </c>
      <c r="B18" s="869"/>
      <c r="C18" s="869"/>
      <c r="D18" s="869"/>
      <c r="E18" s="885" t="str">
        <f>IFERROR(VLOOKUP($D$10,'Statement of Marks'!$B$6:'Statement of Marks'!$GG$106,6,0),"----------------------------------")</f>
        <v>CHAMPA DEVI</v>
      </c>
      <c r="F18" s="885"/>
      <c r="G18" s="885"/>
      <c r="H18" s="885"/>
      <c r="I18" s="869" t="s">
        <v>369</v>
      </c>
      <c r="J18" s="870"/>
      <c r="Q18" s="894"/>
      <c r="R18" s="895"/>
      <c r="S18" s="896"/>
    </row>
    <row r="19" spans="1:19" ht="18.5">
      <c r="A19" s="887" t="str">
        <f>IFERROR(VLOOKUP($D$10,'Statement of Marks'!$B$6:'Statement of Marks'!$GG$106,5,0),"-------------------------------------")</f>
        <v>FUA RAM</v>
      </c>
      <c r="B19" s="885"/>
      <c r="C19" s="885"/>
      <c r="D19" s="885"/>
      <c r="E19" s="869" t="s">
        <v>370</v>
      </c>
      <c r="F19" s="869"/>
      <c r="G19" s="869"/>
      <c r="H19" s="86" t="str">
        <f>IF(AND(D10=""),"-----",IF(AND('Marks Entry'!G2=""),"",'Marks Entry'!G2))</f>
        <v>9 'A'</v>
      </c>
      <c r="I19" s="869" t="s">
        <v>371</v>
      </c>
      <c r="J19" s="870"/>
    </row>
    <row r="20" spans="1:19" ht="18.5">
      <c r="A20" s="883">
        <f>IFERROR(VLOOKUP($D$10,'Statement of Marks'!$B$6:'Statement of Marks'!$GG$106,3,0),"----------------")</f>
        <v>38422</v>
      </c>
      <c r="B20" s="884"/>
      <c r="C20" s="869" t="s">
        <v>372</v>
      </c>
      <c r="D20" s="869"/>
      <c r="E20" s="885" t="str">
        <f>IF(AND(D10=""),"--------------------------",IF(AND('Master sheet'!C11=""),"",'Master sheet'!C11))</f>
        <v>G.S.S.S. Inderwara, Rani</v>
      </c>
      <c r="F20" s="885"/>
      <c r="G20" s="885"/>
      <c r="H20" s="885"/>
      <c r="I20" s="869" t="s">
        <v>374</v>
      </c>
      <c r="J20" s="870"/>
    </row>
    <row r="21" spans="1:19" ht="20.5">
      <c r="A21" s="871" t="s">
        <v>379</v>
      </c>
      <c r="B21" s="872"/>
      <c r="C21" s="872"/>
      <c r="D21" s="87"/>
      <c r="E21" s="88"/>
      <c r="F21" s="89"/>
      <c r="G21" s="89"/>
      <c r="H21" s="89"/>
      <c r="I21" s="89"/>
      <c r="J21" s="253"/>
    </row>
    <row r="22" spans="1:19" ht="18">
      <c r="A22" s="250"/>
      <c r="B22" s="80"/>
      <c r="C22" s="80"/>
      <c r="D22" s="80"/>
      <c r="E22" s="89"/>
      <c r="F22" s="89"/>
      <c r="G22" s="89"/>
      <c r="H22" s="89"/>
      <c r="I22" s="89"/>
      <c r="J22" s="253"/>
    </row>
    <row r="23" spans="1:19" ht="18.5">
      <c r="A23" s="250"/>
      <c r="B23" s="80"/>
      <c r="C23" s="869" t="s">
        <v>375</v>
      </c>
      <c r="D23" s="869"/>
      <c r="E23" s="869"/>
      <c r="F23" s="869"/>
      <c r="G23" s="869"/>
      <c r="H23" s="869"/>
      <c r="I23" s="869"/>
      <c r="J23" s="870"/>
    </row>
    <row r="24" spans="1:19" ht="18.5">
      <c r="A24" s="871" t="s">
        <v>376</v>
      </c>
      <c r="B24" s="872"/>
      <c r="C24" s="872"/>
      <c r="D24" s="872"/>
      <c r="E24" s="872"/>
      <c r="F24" s="872"/>
      <c r="G24" s="89"/>
      <c r="H24" s="89"/>
      <c r="I24" s="89"/>
      <c r="J24" s="253"/>
    </row>
    <row r="25" spans="1:19" ht="18">
      <c r="A25" s="250"/>
      <c r="B25" s="80"/>
      <c r="C25" s="80"/>
      <c r="D25" s="80"/>
      <c r="E25" s="89"/>
      <c r="F25" s="89"/>
      <c r="G25" s="89"/>
      <c r="H25" s="89"/>
      <c r="I25" s="89"/>
      <c r="J25" s="253"/>
    </row>
    <row r="26" spans="1:19" ht="18">
      <c r="A26" s="250"/>
      <c r="B26" s="80"/>
      <c r="C26" s="80"/>
      <c r="D26" s="80"/>
      <c r="E26" s="89"/>
      <c r="F26" s="89"/>
      <c r="G26" s="89"/>
      <c r="H26" s="89"/>
      <c r="I26" s="89"/>
      <c r="J26" s="253"/>
    </row>
    <row r="27" spans="1:19" ht="20">
      <c r="A27" s="880" t="s">
        <v>377</v>
      </c>
      <c r="B27" s="881"/>
      <c r="C27" s="882">
        <f ca="1">IF(AND(D10=""),"-------------",TODAY())</f>
        <v>43957</v>
      </c>
      <c r="D27" s="882"/>
      <c r="E27" s="873" t="str">
        <f>IF(AND(D10=""),"",CONCATENATE("( ",'Master sheet'!C16," )"))</f>
        <v>( MISHRILAL )</v>
      </c>
      <c r="F27" s="873"/>
      <c r="G27" s="873"/>
      <c r="H27" s="873"/>
      <c r="I27" s="873"/>
      <c r="J27" s="874"/>
    </row>
    <row r="28" spans="1:19" ht="18.5">
      <c r="A28" s="250"/>
      <c r="B28" s="80"/>
      <c r="C28" s="80"/>
      <c r="D28" s="80"/>
      <c r="E28" s="869" t="s">
        <v>299</v>
      </c>
      <c r="F28" s="869"/>
      <c r="G28" s="869"/>
      <c r="H28" s="869"/>
      <c r="I28" s="869"/>
      <c r="J28" s="870"/>
    </row>
    <row r="29" spans="1:19" ht="21.75" customHeight="1">
      <c r="A29" s="250"/>
      <c r="B29" s="80"/>
      <c r="C29" s="80"/>
      <c r="D29" s="80"/>
      <c r="E29" s="89"/>
      <c r="F29" s="875" t="s">
        <v>378</v>
      </c>
      <c r="G29" s="875"/>
      <c r="H29" s="876" t="str">
        <f>IF(AND(D10=""),"---------------------",CONCATENATE("( ",'Master sheet'!C9," )"))</f>
        <v>( 8200303101 )</v>
      </c>
      <c r="I29" s="876"/>
      <c r="J29" s="877"/>
    </row>
    <row r="30" spans="1:19" ht="18">
      <c r="A30" s="250"/>
      <c r="B30" s="80"/>
      <c r="C30" s="80"/>
      <c r="D30" s="80"/>
      <c r="E30" s="89"/>
      <c r="F30" s="89"/>
      <c r="G30" s="89"/>
      <c r="H30" s="89"/>
      <c r="I30" s="89"/>
      <c r="J30" s="253"/>
    </row>
    <row r="31" spans="1:19" ht="18">
      <c r="A31" s="250"/>
      <c r="B31" s="80"/>
      <c r="C31" s="80"/>
      <c r="D31" s="80"/>
      <c r="E31" s="89"/>
      <c r="F31" s="89"/>
      <c r="G31" s="89"/>
      <c r="H31" s="89"/>
      <c r="I31" s="89"/>
      <c r="J31" s="253"/>
    </row>
    <row r="32" spans="1:19" ht="18">
      <c r="A32" s="250"/>
      <c r="B32" s="80"/>
      <c r="C32" s="80"/>
      <c r="D32" s="80"/>
      <c r="E32" s="89"/>
      <c r="F32" s="89"/>
      <c r="G32" s="89"/>
      <c r="H32" s="89"/>
      <c r="I32" s="89"/>
      <c r="J32" s="253"/>
    </row>
    <row r="33" spans="1:10" ht="18.5" thickBot="1">
      <c r="A33" s="254"/>
      <c r="B33" s="255"/>
      <c r="C33" s="255"/>
      <c r="D33" s="255"/>
      <c r="E33" s="256"/>
      <c r="F33" s="256"/>
      <c r="G33" s="256"/>
      <c r="H33" s="256"/>
      <c r="I33" s="256"/>
      <c r="J33" s="257"/>
    </row>
  </sheetData>
  <sheetProtection password="C1FB" sheet="1" objects="1" scenarios="1" selectLockedCells="1"/>
  <mergeCells count="30">
    <mergeCell ref="Q9:S18"/>
    <mergeCell ref="A1:J1"/>
    <mergeCell ref="C17:F17"/>
    <mergeCell ref="G17:J17"/>
    <mergeCell ref="A6:J6"/>
    <mergeCell ref="C8:H8"/>
    <mergeCell ref="A10:C10"/>
    <mergeCell ref="F10:I10"/>
    <mergeCell ref="A4:J4"/>
    <mergeCell ref="F29:G29"/>
    <mergeCell ref="H29:J29"/>
    <mergeCell ref="A12:C12"/>
    <mergeCell ref="A27:B27"/>
    <mergeCell ref="C27:D27"/>
    <mergeCell ref="A20:B20"/>
    <mergeCell ref="C20:D20"/>
    <mergeCell ref="E20:H20"/>
    <mergeCell ref="I20:J20"/>
    <mergeCell ref="A18:D18"/>
    <mergeCell ref="E18:H18"/>
    <mergeCell ref="I18:J18"/>
    <mergeCell ref="A19:D19"/>
    <mergeCell ref="E19:G19"/>
    <mergeCell ref="I19:J19"/>
    <mergeCell ref="D14:G14"/>
    <mergeCell ref="C23:J23"/>
    <mergeCell ref="A24:F24"/>
    <mergeCell ref="E28:J28"/>
    <mergeCell ref="E27:J27"/>
    <mergeCell ref="A21:C21"/>
  </mergeCells>
  <dataValidations count="1">
    <dataValidation type="whole" allowBlank="1" showInputMessage="1" showErrorMessage="1" sqref="D10">
      <formula1>901</formula1>
      <formula2>1000</formula2>
    </dataValidation>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vt:lpstr>
      <vt:lpstr>Master sheet</vt:lpstr>
      <vt:lpstr>Student DATA Entry</vt:lpstr>
      <vt:lpstr>Marks Entry</vt:lpstr>
      <vt:lpstr>Statement of Marks</vt:lpstr>
      <vt:lpstr>Teacher &amp; Cat. Wise Result</vt:lpstr>
      <vt:lpstr>Result Aggregate</vt:lpstr>
      <vt:lpstr>MARKSHEET</vt:lpstr>
      <vt:lpstr>Certificate</vt:lpstr>
      <vt:lpstr>Certificate!Print_Area</vt:lpstr>
      <vt:lpstr>MARKSHEET!Print_Area</vt:lpstr>
      <vt:lpstr>'Result Aggregate'!Print_Area</vt:lpstr>
      <vt:lpstr>'Statement of Marks'!Print_Area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2020-05-05T22:41:34Z</dcterms:modified>
</cp:coreProperties>
</file>