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7970" tabRatio="780" activeTab="0"/>
  </bookViews>
  <sheets>
    <sheet name="MASTER CELL" sheetId="1" r:id="rId1"/>
    <sheet name="GPF JULY-DEC" sheetId="2" r:id="rId2"/>
    <sheet name="NPS JULY-DEC" sheetId="3" r:id="rId3"/>
    <sheet name="GPF JAN-FEB" sheetId="4" r:id="rId4"/>
    <sheet name="NPS JAN-FEB" sheetId="5" r:id="rId5"/>
  </sheets>
  <definedNames>
    <definedName name="ANAND">'MASTER CELL'!#REF!</definedName>
    <definedName name="ANANDD">'MASTER CELL'!#REF!</definedName>
    <definedName name="_xlnm.Print_Area" localSheetId="3">'GPF JAN-FEB'!$A$1:$S$14</definedName>
    <definedName name="_xlnm.Print_Area" localSheetId="1">'GPF JULY-DEC'!$A$1:$S$19</definedName>
    <definedName name="_xlnm.Print_Area" localSheetId="4">'NPS JAN-FEB'!$A$1:$S$14</definedName>
    <definedName name="_xlnm.Print_Area" localSheetId="2">'NPS JULY-DEC'!$A$1:$S$19</definedName>
  </definedNames>
  <calcPr fullCalcOnLoad="1"/>
</workbook>
</file>

<file path=xl/sharedStrings.xml><?xml version="1.0" encoding="utf-8"?>
<sst xmlns="http://schemas.openxmlformats.org/spreadsheetml/2006/main" count="172" uniqueCount="61">
  <si>
    <t>Due</t>
  </si>
  <si>
    <t>BASIC</t>
  </si>
  <si>
    <t>DA</t>
  </si>
  <si>
    <t>HRA</t>
  </si>
  <si>
    <t>TOTAL</t>
  </si>
  <si>
    <t>DRAWN</t>
  </si>
  <si>
    <t>DIFFERENCE</t>
  </si>
  <si>
    <t>Month</t>
  </si>
  <si>
    <t>S.No.</t>
  </si>
  <si>
    <t>INCOME TAX</t>
  </si>
  <si>
    <t>TOTAL DEDUCTION</t>
  </si>
  <si>
    <t>NET PAY AMMOUNT</t>
  </si>
  <si>
    <t>SR. NO.</t>
  </si>
  <si>
    <t>7TH PAY BASIC  (01.01.2017)</t>
  </si>
  <si>
    <t xml:space="preserve">TAX % </t>
  </si>
  <si>
    <t>NAME OF EMPLOYEE              $                                  DESIGNATION</t>
  </si>
  <si>
    <t>NAME OF SCHOOL/OFFICE</t>
  </si>
  <si>
    <t>TAX         %</t>
  </si>
  <si>
    <r>
      <t xml:space="preserve"> thih,Q okys dkfeZd bl Vscy dks iw.kZ Hkjdja uhps miyC/k </t>
    </r>
    <r>
      <rPr>
        <b/>
        <sz val="22"/>
        <rFont val="Times New Roman"/>
        <family val="1"/>
      </rPr>
      <t xml:space="preserve">GPF EMPLOYEE </t>
    </r>
    <r>
      <rPr>
        <b/>
        <sz val="22"/>
        <rFont val="Kruti Dev 010"/>
        <family val="0"/>
      </rPr>
      <t>'khV esa tk;sa ,oa vius dzekad dks Mkydj ,fj;j 'khV fudkysaA</t>
    </r>
  </si>
  <si>
    <r>
      <rPr>
        <b/>
        <sz val="22"/>
        <rFont val="Times New Roman"/>
        <family val="1"/>
      </rPr>
      <t xml:space="preserve"> NPS</t>
    </r>
    <r>
      <rPr>
        <b/>
        <sz val="22"/>
        <rFont val="Kruti Dev 010"/>
        <family val="0"/>
      </rPr>
      <t xml:space="preserve"> okys dkfeZd bl Vscy dks iw.kZ Hkjdja uhps miyC/k </t>
    </r>
    <r>
      <rPr>
        <b/>
        <sz val="22"/>
        <rFont val="Times New Roman"/>
        <family val="1"/>
      </rPr>
      <t xml:space="preserve">NPS EMPLOYEE </t>
    </r>
    <r>
      <rPr>
        <b/>
        <sz val="22"/>
        <rFont val="Kruti Dev 010"/>
        <family val="0"/>
      </rPr>
      <t>'khV esa tk;sa ,oa vius dzekad dks Mkydj ,fj;j 'khV fudkysaA</t>
    </r>
  </si>
  <si>
    <t>TAX%</t>
  </si>
  <si>
    <t>SR NO.</t>
  </si>
  <si>
    <t>PARMANAND MEGHWAL</t>
  </si>
  <si>
    <t>SENIOR TEACHER (SCIENCE)</t>
  </si>
  <si>
    <t>Add-Kawai salpura Tehsil Atru District baran Rajasthan 325219</t>
  </si>
  <si>
    <t>9784379510</t>
  </si>
  <si>
    <t>CREATED BY:-</t>
  </si>
  <si>
    <t>HANUMAN SAHAY, LECTURER</t>
  </si>
  <si>
    <t>MAHENDRA SINGH MEENA, SR TEACHER</t>
  </si>
  <si>
    <t>MOHAN LAL NAGAR, SR TEACHER</t>
  </si>
  <si>
    <t>MOHAN LAL SHAKYAWAL, TEACHER</t>
  </si>
  <si>
    <t>VIJAY LAXMI MEENA, TEACHER</t>
  </si>
  <si>
    <t>PARMANAND MEGHWAL, SR TEACHER</t>
  </si>
  <si>
    <t xml:space="preserve">BASIC  </t>
  </si>
  <si>
    <t xml:space="preserve">CREDIT GPF   </t>
  </si>
  <si>
    <t xml:space="preserve">DA       </t>
  </si>
  <si>
    <t xml:space="preserve">TOTAL    </t>
  </si>
  <si>
    <t xml:space="preserve">D.A. AREAR 01-07-2019 TO 29-02-2020                                                                                 </t>
  </si>
  <si>
    <t xml:space="preserve">SELECT SR. NO. </t>
  </si>
  <si>
    <t>TV NUMBER             &amp;                                 DATE</t>
  </si>
  <si>
    <t>TV NUMBER               &amp;                              DATE</t>
  </si>
  <si>
    <t>DDO SIGN</t>
  </si>
  <si>
    <t>CHANDRA PRAKASH JAIN, PRINCIPAL</t>
  </si>
  <si>
    <t>BHAWANI SHANKAR VAISHNAV, SR TEACHER</t>
  </si>
  <si>
    <t>ASHOK KUMAR POTTER, PTI</t>
  </si>
  <si>
    <t>RAMESH CHAND POTTER, TEACHER</t>
  </si>
  <si>
    <t>MUKUT BIHARI RAWAL, TEACHER</t>
  </si>
  <si>
    <t>SUSHILA SONI, TEACHER</t>
  </si>
  <si>
    <t>RAJVEER SINGH, SR ASSISTANT</t>
  </si>
  <si>
    <t>NEERAJ KUMAR, LECTURER</t>
  </si>
  <si>
    <t>GSSS DILOD HATHI, ATRU DISTIC BARAN RAJ. 325221</t>
  </si>
  <si>
    <t>WWW.RAJTEACHERS.NET</t>
  </si>
  <si>
    <t>Surrender</t>
  </si>
  <si>
    <t>NPS</t>
  </si>
  <si>
    <t>NET           PAYBLE   AMMOUNT       (D.A.ARRIAR)</t>
  </si>
  <si>
    <t>7TH PAY BASIC  (01.07.2019)</t>
  </si>
  <si>
    <t>JEEVAN LAL VERMA LECTURER</t>
  </si>
  <si>
    <t>SURRENDER</t>
  </si>
  <si>
    <t>YES</t>
  </si>
  <si>
    <t>NO</t>
  </si>
  <si>
    <t>GOVT SR. SECONDARY SCHOOL, DILOD HATHI, ATRU (BARAN)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</si>
</sst>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3">
    <font>
      <sz val="10"/>
      <name val="Arial"/>
      <family val="0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8"/>
      <name val="Goudy Old Style"/>
      <family val="1"/>
    </font>
    <font>
      <b/>
      <sz val="20"/>
      <name val="Goudy Old Style"/>
      <family val="1"/>
    </font>
    <font>
      <b/>
      <sz val="9"/>
      <name val="Arial"/>
      <family val="2"/>
    </font>
    <font>
      <sz val="36"/>
      <name val="DevLys 010"/>
      <family val="0"/>
    </font>
    <font>
      <b/>
      <i/>
      <sz val="16"/>
      <name val="Times New Roman"/>
      <family val="1"/>
    </font>
    <font>
      <sz val="12"/>
      <name val="Goudy Old Style"/>
      <family val="1"/>
    </font>
    <font>
      <sz val="24"/>
      <name val="Goudy Old Style"/>
      <family val="1"/>
    </font>
    <font>
      <sz val="12"/>
      <name val="Arial"/>
      <family val="2"/>
    </font>
    <font>
      <sz val="12"/>
      <name val="Times New Roman"/>
      <family val="1"/>
    </font>
    <font>
      <b/>
      <sz val="22"/>
      <name val="Kruti Dev 010"/>
      <family val="0"/>
    </font>
    <font>
      <b/>
      <sz val="22"/>
      <name val="Times New Roman"/>
      <family val="1"/>
    </font>
    <font>
      <sz val="18"/>
      <name val="Arial"/>
      <family val="2"/>
    </font>
    <font>
      <b/>
      <sz val="18"/>
      <name val="Goudy Old Style"/>
      <family val="1"/>
    </font>
    <font>
      <b/>
      <sz val="26"/>
      <name val="Algerian"/>
      <family val="5"/>
    </font>
    <font>
      <b/>
      <sz val="14"/>
      <name val="Goudy Old Style"/>
      <family val="1"/>
    </font>
    <font>
      <sz val="14"/>
      <name val="Arial"/>
      <family val="2"/>
    </font>
    <font>
      <sz val="24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gerian"/>
      <family val="5"/>
    </font>
    <font>
      <sz val="14"/>
      <color indexed="10"/>
      <name val="Goudy Old Style"/>
      <family val="1"/>
    </font>
    <font>
      <sz val="16"/>
      <color indexed="10"/>
      <name val="Goudy Old Style"/>
      <family val="1"/>
    </font>
    <font>
      <sz val="20"/>
      <color indexed="10"/>
      <name val="Goudy Old Style"/>
      <family val="1"/>
    </font>
    <font>
      <sz val="24"/>
      <color indexed="10"/>
      <name val="Arial"/>
      <family val="2"/>
    </font>
    <font>
      <b/>
      <sz val="3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gerian"/>
      <family val="5"/>
    </font>
    <font>
      <sz val="14"/>
      <color rgb="FFFF0000"/>
      <name val="Goudy Old Style"/>
      <family val="1"/>
    </font>
    <font>
      <sz val="16"/>
      <color rgb="FFFF0000"/>
      <name val="Goudy Old Style"/>
      <family val="1"/>
    </font>
    <font>
      <sz val="20"/>
      <color rgb="FFFF0000"/>
      <name val="Goudy Old Style"/>
      <family val="1"/>
    </font>
    <font>
      <sz val="24"/>
      <color rgb="FFFF0000"/>
      <name val="Arial"/>
      <family val="2"/>
    </font>
    <font>
      <b/>
      <sz val="3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textRotation="90"/>
    </xf>
    <xf numFmtId="0" fontId="0" fillId="33" borderId="0" xfId="0" applyFont="1" applyFill="1" applyAlignment="1">
      <alignment vertical="center"/>
    </xf>
    <xf numFmtId="0" fontId="65" fillId="34" borderId="10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 applyProtection="1">
      <alignment horizontal="center" vertical="top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2" fillId="36" borderId="10" xfId="0" applyFont="1" applyFill="1" applyBorder="1" applyAlignment="1" applyProtection="1">
      <alignment vertical="top" wrapText="1"/>
      <protection locked="0"/>
    </xf>
    <xf numFmtId="0" fontId="11" fillId="37" borderId="10" xfId="0" applyFont="1" applyFill="1" applyBorder="1" applyAlignment="1" applyProtection="1">
      <alignment horizontal="center" vertical="top" wrapText="1"/>
      <protection locked="0"/>
    </xf>
    <xf numFmtId="0" fontId="11" fillId="37" borderId="10" xfId="0" applyFont="1" applyFill="1" applyBorder="1" applyAlignment="1" applyProtection="1">
      <alignment horizontal="left" vertical="top" wrapText="1"/>
      <protection locked="0"/>
    </xf>
    <xf numFmtId="0" fontId="12" fillId="37" borderId="1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center" vertical="center" textRotation="90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17" fontId="6" fillId="33" borderId="10" xfId="0" applyNumberFormat="1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textRotation="90"/>
      <protection hidden="1"/>
    </xf>
    <xf numFmtId="1" fontId="6" fillId="33" borderId="10" xfId="0" applyNumberFormat="1" applyFont="1" applyFill="1" applyBorder="1" applyAlignment="1" applyProtection="1">
      <alignment horizontal="center" vertical="center" textRotation="90"/>
      <protection hidden="1"/>
    </xf>
    <xf numFmtId="0" fontId="66" fillId="33" borderId="12" xfId="0" applyFont="1" applyFill="1" applyBorder="1" applyAlignment="1" applyProtection="1">
      <alignment vertical="center"/>
      <protection hidden="1"/>
    </xf>
    <xf numFmtId="0" fontId="66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Alignment="1" applyProtection="1">
      <alignment vertical="center"/>
      <protection hidden="1"/>
    </xf>
    <xf numFmtId="0" fontId="67" fillId="33" borderId="13" xfId="0" applyFont="1" applyFill="1" applyBorder="1" applyAlignment="1" applyProtection="1">
      <alignment vertical="center"/>
      <protection hidden="1"/>
    </xf>
    <xf numFmtId="0" fontId="68" fillId="33" borderId="10" xfId="0" applyFont="1" applyFill="1" applyBorder="1" applyAlignment="1" applyProtection="1">
      <alignment horizontal="center" vertical="center"/>
      <protection hidden="1"/>
    </xf>
    <xf numFmtId="17" fontId="1" fillId="33" borderId="10" xfId="0" applyNumberFormat="1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center" vertical="center" textRotation="90"/>
      <protection hidden="1"/>
    </xf>
    <xf numFmtId="1" fontId="1" fillId="33" borderId="10" xfId="0" applyNumberFormat="1" applyFont="1" applyFill="1" applyBorder="1" applyAlignment="1" applyProtection="1">
      <alignment horizontal="center" vertical="center" textRotation="90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top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65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horizontal="center" vertical="top" textRotation="90" wrapText="1"/>
    </xf>
    <xf numFmtId="0" fontId="20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top" textRotation="90" wrapText="1"/>
    </xf>
    <xf numFmtId="0" fontId="65" fillId="35" borderId="10" xfId="0" applyFont="1" applyFill="1" applyBorder="1" applyAlignment="1">
      <alignment vertical="top" wrapText="1"/>
    </xf>
    <xf numFmtId="0" fontId="19" fillId="36" borderId="10" xfId="0" applyFont="1" applyFill="1" applyBorder="1" applyAlignment="1" applyProtection="1">
      <alignment horizontal="center" vertical="center"/>
      <protection locked="0"/>
    </xf>
    <xf numFmtId="0" fontId="19" fillId="37" borderId="10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center" textRotation="90"/>
      <protection hidden="1"/>
    </xf>
    <xf numFmtId="1" fontId="22" fillId="33" borderId="10" xfId="0" applyNumberFormat="1" applyFont="1" applyFill="1" applyBorder="1" applyAlignment="1" applyProtection="1">
      <alignment horizontal="center" vertical="center" textRotation="90"/>
      <protection hidden="1"/>
    </xf>
    <xf numFmtId="1" fontId="22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69" fillId="39" borderId="0" xfId="0" applyFont="1" applyFill="1" applyAlignment="1">
      <alignment horizontal="center" vertical="center"/>
    </xf>
    <xf numFmtId="0" fontId="13" fillId="25" borderId="12" xfId="0" applyFont="1" applyFill="1" applyBorder="1" applyAlignment="1">
      <alignment horizontal="center" vertical="top" wrapText="1"/>
    </xf>
    <xf numFmtId="0" fontId="13" fillId="25" borderId="14" xfId="0" applyFont="1" applyFill="1" applyBorder="1" applyAlignment="1">
      <alignment horizontal="center" vertical="top" wrapText="1"/>
    </xf>
    <xf numFmtId="0" fontId="13" fillId="25" borderId="13" xfId="0" applyFont="1" applyFill="1" applyBorder="1" applyAlignment="1">
      <alignment horizontal="center" vertical="top" wrapText="1"/>
    </xf>
    <xf numFmtId="0" fontId="13" fillId="40" borderId="12" xfId="0" applyFont="1" applyFill="1" applyBorder="1" applyAlignment="1">
      <alignment horizontal="center" vertical="top" wrapText="1"/>
    </xf>
    <xf numFmtId="0" fontId="13" fillId="40" borderId="14" xfId="0" applyFont="1" applyFill="1" applyBorder="1" applyAlignment="1">
      <alignment horizontal="center" vertical="top" wrapText="1"/>
    </xf>
    <xf numFmtId="0" fontId="13" fillId="40" borderId="13" xfId="0" applyFont="1" applyFill="1" applyBorder="1" applyAlignment="1">
      <alignment horizontal="center" vertical="top" wrapText="1"/>
    </xf>
    <xf numFmtId="0" fontId="70" fillId="41" borderId="0" xfId="0" applyFont="1" applyFill="1" applyAlignment="1">
      <alignment horizontal="center" vertical="center"/>
    </xf>
    <xf numFmtId="0" fontId="71" fillId="41" borderId="0" xfId="0" applyFont="1" applyFill="1" applyAlignment="1">
      <alignment horizontal="center" vertical="center"/>
    </xf>
    <xf numFmtId="0" fontId="71" fillId="40" borderId="0" xfId="0" applyFont="1" applyFill="1" applyAlignment="1">
      <alignment horizontal="center" vertical="center" wrapText="1"/>
    </xf>
    <xf numFmtId="0" fontId="71" fillId="35" borderId="0" xfId="0" applyFont="1" applyFill="1" applyAlignment="1">
      <alignment horizontal="left" wrapText="1"/>
    </xf>
    <xf numFmtId="0" fontId="72" fillId="37" borderId="0" xfId="0" applyFont="1" applyFill="1" applyAlignment="1" quotePrefix="1">
      <alignment horizontal="center"/>
    </xf>
    <xf numFmtId="0" fontId="72" fillId="3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33" borderId="15" xfId="0" applyFont="1" applyFill="1" applyBorder="1" applyAlignment="1" applyProtection="1">
      <alignment horizontal="center" vertical="top" wrapText="1"/>
      <protection hidden="1"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top" textRotation="90"/>
      <protection hidden="1"/>
    </xf>
    <xf numFmtId="0" fontId="1" fillId="33" borderId="10" xfId="0" applyFont="1" applyFill="1" applyBorder="1" applyAlignment="1" applyProtection="1">
      <alignment horizontal="center" vertical="top"/>
      <protection hidden="1"/>
    </xf>
    <xf numFmtId="0" fontId="1" fillId="33" borderId="10" xfId="0" applyFont="1" applyFill="1" applyBorder="1" applyAlignment="1" applyProtection="1">
      <alignment horizontal="center" vertical="top" wrapText="1"/>
      <protection hidden="1"/>
    </xf>
    <xf numFmtId="0" fontId="1" fillId="33" borderId="12" xfId="0" applyFont="1" applyFill="1" applyBorder="1" applyAlignment="1" applyProtection="1">
      <alignment horizontal="center" vertical="top" wrapText="1"/>
      <protection hidden="1"/>
    </xf>
    <xf numFmtId="0" fontId="1" fillId="33" borderId="14" xfId="0" applyFont="1" applyFill="1" applyBorder="1" applyAlignment="1" applyProtection="1">
      <alignment horizontal="center" vertical="top" wrapText="1"/>
      <protection hidden="1"/>
    </xf>
    <xf numFmtId="0" fontId="1" fillId="33" borderId="13" xfId="0" applyFont="1" applyFill="1" applyBorder="1" applyAlignment="1" applyProtection="1">
      <alignment horizontal="center" vertical="top" wrapText="1"/>
      <protection hidden="1"/>
    </xf>
    <xf numFmtId="0" fontId="8" fillId="33" borderId="12" xfId="0" applyFont="1" applyFill="1" applyBorder="1" applyAlignment="1" applyProtection="1">
      <alignment horizontal="left" vertical="center"/>
      <protection hidden="1"/>
    </xf>
    <xf numFmtId="0" fontId="8" fillId="33" borderId="14" xfId="0" applyFont="1" applyFill="1" applyBorder="1" applyAlignment="1" applyProtection="1">
      <alignment horizontal="left" vertical="center"/>
      <protection hidden="1"/>
    </xf>
    <xf numFmtId="0" fontId="8" fillId="33" borderId="13" xfId="0" applyFont="1" applyFill="1" applyBorder="1" applyAlignment="1" applyProtection="1">
      <alignment horizontal="left" vertical="center"/>
      <protection hidden="1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6" fillId="33" borderId="12" xfId="0" applyFont="1" applyFill="1" applyBorder="1" applyAlignment="1" applyProtection="1">
      <alignment horizontal="center" vertical="center" wrapText="1"/>
      <protection hidden="1"/>
    </xf>
    <xf numFmtId="0" fontId="16" fillId="33" borderId="14" xfId="0" applyFont="1" applyFill="1" applyBorder="1" applyAlignment="1" applyProtection="1">
      <alignment horizontal="center" vertical="center" wrapText="1"/>
      <protection hidden="1"/>
    </xf>
    <xf numFmtId="0" fontId="16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 textRotation="90"/>
      <protection hidden="1"/>
    </xf>
    <xf numFmtId="0" fontId="1" fillId="33" borderId="11" xfId="0" applyFont="1" applyFill="1" applyBorder="1" applyAlignment="1" applyProtection="1">
      <alignment horizontal="center" vertical="center" textRotation="90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140625" style="0" customWidth="1"/>
    <col min="2" max="2" width="34.421875" style="0" customWidth="1"/>
    <col min="3" max="3" width="44.7109375" style="0" customWidth="1"/>
    <col min="4" max="4" width="17.28125" style="0" customWidth="1"/>
    <col min="5" max="5" width="13.421875" style="0" customWidth="1"/>
    <col min="6" max="6" width="12.140625" style="0" customWidth="1"/>
    <col min="7" max="7" width="12.28125" style="0" hidden="1" customWidth="1"/>
  </cols>
  <sheetData>
    <row r="1" spans="1:10" ht="75" customHeight="1">
      <c r="A1" s="74" t="s">
        <v>18</v>
      </c>
      <c r="B1" s="75"/>
      <c r="C1" s="75"/>
      <c r="D1" s="75"/>
      <c r="E1" s="75"/>
      <c r="F1" s="76"/>
      <c r="H1" s="86" t="s">
        <v>26</v>
      </c>
      <c r="I1" s="86"/>
      <c r="J1" s="86"/>
    </row>
    <row r="2" spans="1:18" ht="87" customHeight="1">
      <c r="A2" s="60" t="s">
        <v>12</v>
      </c>
      <c r="B2" s="9" t="s">
        <v>15</v>
      </c>
      <c r="C2" s="9" t="s">
        <v>16</v>
      </c>
      <c r="D2" s="9" t="s">
        <v>55</v>
      </c>
      <c r="E2" s="9" t="s">
        <v>17</v>
      </c>
      <c r="F2" s="61" t="s">
        <v>57</v>
      </c>
      <c r="H2" s="80" t="s">
        <v>22</v>
      </c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32.25" customHeight="1">
      <c r="A3" s="11">
        <v>1</v>
      </c>
      <c r="B3" s="12" t="s">
        <v>42</v>
      </c>
      <c r="C3" s="13" t="s">
        <v>60</v>
      </c>
      <c r="D3" s="29">
        <v>90400</v>
      </c>
      <c r="E3" s="11">
        <v>0</v>
      </c>
      <c r="F3" s="67" t="s">
        <v>58</v>
      </c>
      <c r="G3" s="62" t="s">
        <v>58</v>
      </c>
      <c r="H3" s="81" t="s">
        <v>23</v>
      </c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32.25" customHeight="1">
      <c r="A4" s="11">
        <v>2</v>
      </c>
      <c r="B4" s="12" t="s">
        <v>29</v>
      </c>
      <c r="C4" s="13" t="str">
        <f>C3</f>
        <v>GOVT SR. SECONDARY SCHOOL, DILOD HATHI, ATRU (BARAN)</v>
      </c>
      <c r="D4" s="29">
        <v>73400</v>
      </c>
      <c r="E4" s="11">
        <v>0</v>
      </c>
      <c r="F4" s="67" t="s">
        <v>59</v>
      </c>
      <c r="G4" s="62" t="s">
        <v>59</v>
      </c>
      <c r="H4" s="82" t="s">
        <v>50</v>
      </c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32.25" customHeight="1">
      <c r="A5" s="11">
        <v>3</v>
      </c>
      <c r="B5" s="12" t="s">
        <v>43</v>
      </c>
      <c r="C5" s="13" t="str">
        <f aca="true" t="shared" si="0" ref="C5:C12">C4</f>
        <v>GOVT SR. SECONDARY SCHOOL, DILOD HATHI, ATRU (BARAN)</v>
      </c>
      <c r="D5" s="29">
        <v>61300</v>
      </c>
      <c r="E5" s="11">
        <v>0</v>
      </c>
      <c r="F5" s="67" t="s">
        <v>59</v>
      </c>
      <c r="H5" s="83" t="s">
        <v>24</v>
      </c>
      <c r="I5" s="83"/>
      <c r="J5" s="83"/>
      <c r="K5" s="83"/>
      <c r="L5" s="83"/>
      <c r="M5" s="83"/>
      <c r="N5" s="83"/>
      <c r="O5" s="84" t="s">
        <v>25</v>
      </c>
      <c r="P5" s="85"/>
      <c r="Q5" s="85"/>
      <c r="R5" s="85"/>
    </row>
    <row r="6" spans="1:18" ht="32.25" customHeight="1">
      <c r="A6" s="11">
        <v>4</v>
      </c>
      <c r="B6" s="12" t="s">
        <v>44</v>
      </c>
      <c r="C6" s="13" t="str">
        <f t="shared" si="0"/>
        <v>GOVT SR. SECONDARY SCHOOL, DILOD HATHI, ATRU (BARAN)</v>
      </c>
      <c r="D6" s="29">
        <v>63300</v>
      </c>
      <c r="E6" s="11">
        <v>0</v>
      </c>
      <c r="F6" s="67" t="s">
        <v>58</v>
      </c>
      <c r="H6" s="73" t="s">
        <v>51</v>
      </c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6" ht="32.25" customHeight="1">
      <c r="A7" s="11">
        <v>5</v>
      </c>
      <c r="B7" s="12" t="s">
        <v>45</v>
      </c>
      <c r="C7" s="13" t="str">
        <f t="shared" si="0"/>
        <v>GOVT SR. SECONDARY SCHOOL, DILOD HATHI, ATRU (BARAN)</v>
      </c>
      <c r="D7" s="29">
        <v>61300</v>
      </c>
      <c r="E7" s="11">
        <v>0</v>
      </c>
      <c r="F7" s="67" t="s">
        <v>58</v>
      </c>
    </row>
    <row r="8" spans="1:6" ht="32.25" customHeight="1">
      <c r="A8" s="11">
        <v>6</v>
      </c>
      <c r="B8" s="12" t="s">
        <v>46</v>
      </c>
      <c r="C8" s="13" t="str">
        <f t="shared" si="0"/>
        <v>GOVT SR. SECONDARY SCHOOL, DILOD HATHI, ATRU (BARAN)</v>
      </c>
      <c r="D8" s="29">
        <v>61300</v>
      </c>
      <c r="E8" s="11">
        <v>0</v>
      </c>
      <c r="F8" s="67" t="s">
        <v>59</v>
      </c>
    </row>
    <row r="9" spans="1:6" ht="32.25" customHeight="1">
      <c r="A9" s="11">
        <v>7</v>
      </c>
      <c r="B9" s="12" t="s">
        <v>47</v>
      </c>
      <c r="C9" s="13" t="str">
        <f t="shared" si="0"/>
        <v>GOVT SR. SECONDARY SCHOOL, DILOD HATHI, ATRU (BARAN)</v>
      </c>
      <c r="D9" s="29">
        <v>61300</v>
      </c>
      <c r="E9" s="11">
        <v>0</v>
      </c>
      <c r="F9" s="67" t="s">
        <v>59</v>
      </c>
    </row>
    <row r="10" spans="1:6" ht="32.25" customHeight="1">
      <c r="A10" s="11">
        <v>8</v>
      </c>
      <c r="B10" s="12" t="s">
        <v>30</v>
      </c>
      <c r="C10" s="13" t="str">
        <f t="shared" si="0"/>
        <v>GOVT SR. SECONDARY SCHOOL, DILOD HATHI, ATRU (BARAN)</v>
      </c>
      <c r="D10" s="29">
        <v>61300</v>
      </c>
      <c r="E10" s="11">
        <v>0</v>
      </c>
      <c r="F10" s="67" t="s">
        <v>58</v>
      </c>
    </row>
    <row r="11" spans="1:6" ht="32.25" customHeight="1">
      <c r="A11" s="11">
        <v>9</v>
      </c>
      <c r="B11" s="12" t="s">
        <v>48</v>
      </c>
      <c r="C11" s="13" t="str">
        <f t="shared" si="0"/>
        <v>GOVT SR. SECONDARY SCHOOL, DILOD HATHI, ATRU (BARAN)</v>
      </c>
      <c r="D11" s="29">
        <v>34300</v>
      </c>
      <c r="E11" s="11">
        <v>0</v>
      </c>
      <c r="F11" s="67" t="s">
        <v>59</v>
      </c>
    </row>
    <row r="12" spans="1:6" ht="32.25" customHeight="1">
      <c r="A12" s="11">
        <v>10</v>
      </c>
      <c r="B12" s="12"/>
      <c r="C12" s="13" t="str">
        <f t="shared" si="0"/>
        <v>GOVT SR. SECONDARY SCHOOL, DILOD HATHI, ATRU (BARAN)</v>
      </c>
      <c r="D12" s="29"/>
      <c r="E12" s="11"/>
      <c r="F12" s="67" t="s">
        <v>59</v>
      </c>
    </row>
    <row r="15" spans="1:6" ht="68.25" customHeight="1">
      <c r="A15" s="77" t="s">
        <v>19</v>
      </c>
      <c r="B15" s="78"/>
      <c r="C15" s="78"/>
      <c r="D15" s="78"/>
      <c r="E15" s="78"/>
      <c r="F15" s="79"/>
    </row>
    <row r="16" spans="1:6" ht="85.5">
      <c r="A16" s="66" t="s">
        <v>12</v>
      </c>
      <c r="B16" s="10" t="s">
        <v>15</v>
      </c>
      <c r="C16" s="10" t="s">
        <v>16</v>
      </c>
      <c r="D16" s="10" t="s">
        <v>13</v>
      </c>
      <c r="E16" s="10" t="s">
        <v>17</v>
      </c>
      <c r="F16" s="65" t="s">
        <v>57</v>
      </c>
    </row>
    <row r="17" spans="1:6" ht="30.75">
      <c r="A17" s="14">
        <v>1</v>
      </c>
      <c r="B17" s="15" t="s">
        <v>27</v>
      </c>
      <c r="C17" s="16" t="s">
        <v>60</v>
      </c>
      <c r="D17" s="14">
        <v>45600</v>
      </c>
      <c r="E17" s="14">
        <v>0</v>
      </c>
      <c r="F17" s="68" t="s">
        <v>59</v>
      </c>
    </row>
    <row r="18" spans="1:6" ht="30.75" customHeight="1">
      <c r="A18" s="14">
        <v>2</v>
      </c>
      <c r="B18" s="15" t="s">
        <v>49</v>
      </c>
      <c r="C18" s="16" t="str">
        <f>C17</f>
        <v>GOVT SR. SECONDARY SCHOOL, DILOD HATHI, ATRU (BARAN)</v>
      </c>
      <c r="D18" s="14">
        <v>45600</v>
      </c>
      <c r="E18" s="14">
        <v>10</v>
      </c>
      <c r="F18" s="68" t="s">
        <v>59</v>
      </c>
    </row>
    <row r="19" spans="1:6" ht="30.75" customHeight="1">
      <c r="A19" s="14">
        <v>3</v>
      </c>
      <c r="B19" s="15" t="s">
        <v>28</v>
      </c>
      <c r="C19" s="16" t="str">
        <f aca="true" t="shared" si="1" ref="C19:C26">C18</f>
        <v>GOVT SR. SECONDARY SCHOOL, DILOD HATHI, ATRU (BARAN)</v>
      </c>
      <c r="D19" s="14">
        <v>43800</v>
      </c>
      <c r="E19" s="14">
        <v>0</v>
      </c>
      <c r="F19" s="68" t="s">
        <v>59</v>
      </c>
    </row>
    <row r="20" spans="1:6" ht="30.75" customHeight="1">
      <c r="A20" s="14">
        <v>4</v>
      </c>
      <c r="B20" s="15" t="s">
        <v>32</v>
      </c>
      <c r="C20" s="16" t="str">
        <f t="shared" si="1"/>
        <v>GOVT SR. SECONDARY SCHOOL, DILOD HATHI, ATRU (BARAN)</v>
      </c>
      <c r="D20" s="14">
        <v>43800</v>
      </c>
      <c r="E20" s="14">
        <v>0</v>
      </c>
      <c r="F20" s="68" t="s">
        <v>59</v>
      </c>
    </row>
    <row r="21" spans="1:6" ht="30.75" customHeight="1">
      <c r="A21" s="14">
        <v>5</v>
      </c>
      <c r="B21" s="15" t="s">
        <v>31</v>
      </c>
      <c r="C21" s="16" t="str">
        <f t="shared" si="1"/>
        <v>GOVT SR. SECONDARY SCHOOL, DILOD HATHI, ATRU (BARAN)</v>
      </c>
      <c r="D21" s="14">
        <v>50800</v>
      </c>
      <c r="E21" s="14">
        <v>0</v>
      </c>
      <c r="F21" s="68" t="s">
        <v>58</v>
      </c>
    </row>
    <row r="22" spans="1:6" ht="30.75" customHeight="1">
      <c r="A22" s="14">
        <v>6</v>
      </c>
      <c r="B22" s="15" t="s">
        <v>56</v>
      </c>
      <c r="C22" s="16" t="str">
        <f t="shared" si="1"/>
        <v>GOVT SR. SECONDARY SCHOOL, DILOD HATHI, ATRU (BARAN)</v>
      </c>
      <c r="D22" s="14">
        <v>44300</v>
      </c>
      <c r="E22" s="14">
        <v>0</v>
      </c>
      <c r="F22" s="68" t="s">
        <v>59</v>
      </c>
    </row>
    <row r="23" spans="1:6" ht="30.75" customHeight="1">
      <c r="A23" s="14">
        <v>7</v>
      </c>
      <c r="B23" s="15"/>
      <c r="C23" s="16" t="str">
        <f t="shared" si="1"/>
        <v>GOVT SR. SECONDARY SCHOOL, DILOD HATHI, ATRU (BARAN)</v>
      </c>
      <c r="D23" s="14"/>
      <c r="E23" s="14"/>
      <c r="F23" s="68" t="s">
        <v>59</v>
      </c>
    </row>
    <row r="24" spans="1:6" ht="30.75" customHeight="1">
      <c r="A24" s="14">
        <v>8</v>
      </c>
      <c r="B24" s="15"/>
      <c r="C24" s="16" t="str">
        <f t="shared" si="1"/>
        <v>GOVT SR. SECONDARY SCHOOL, DILOD HATHI, ATRU (BARAN)</v>
      </c>
      <c r="D24" s="14"/>
      <c r="E24" s="14"/>
      <c r="F24" s="68" t="s">
        <v>59</v>
      </c>
    </row>
    <row r="25" spans="1:6" ht="30.75" customHeight="1">
      <c r="A25" s="14">
        <v>9</v>
      </c>
      <c r="B25" s="15"/>
      <c r="C25" s="16" t="str">
        <f t="shared" si="1"/>
        <v>GOVT SR. SECONDARY SCHOOL, DILOD HATHI, ATRU (BARAN)</v>
      </c>
      <c r="D25" s="14"/>
      <c r="E25" s="14"/>
      <c r="F25" s="68" t="s">
        <v>59</v>
      </c>
    </row>
    <row r="26" spans="1:6" ht="30.75" customHeight="1">
      <c r="A26" s="14">
        <v>10</v>
      </c>
      <c r="B26" s="15"/>
      <c r="C26" s="16" t="str">
        <f t="shared" si="1"/>
        <v>GOVT SR. SECONDARY SCHOOL, DILOD HATHI, ATRU (BARAN)</v>
      </c>
      <c r="D26" s="14"/>
      <c r="E26" s="14"/>
      <c r="F26" s="68" t="s">
        <v>59</v>
      </c>
    </row>
  </sheetData>
  <sheetProtection password="CA9C" sheet="1"/>
  <mergeCells count="9">
    <mergeCell ref="H6:R6"/>
    <mergeCell ref="A1:F1"/>
    <mergeCell ref="A15:F15"/>
    <mergeCell ref="H2:R2"/>
    <mergeCell ref="H3:R3"/>
    <mergeCell ref="H4:R4"/>
    <mergeCell ref="H5:N5"/>
    <mergeCell ref="O5:R5"/>
    <mergeCell ref="H1:J1"/>
  </mergeCells>
  <dataValidations count="1">
    <dataValidation type="list" allowBlank="1" showInputMessage="1" showErrorMessage="1" sqref="F3:F12 F17:F26">
      <formula1>$G$3:$G$4</formula1>
    </dataValidation>
  </dataValidations>
  <printOptions/>
  <pageMargins left="0.42" right="0.31" top="0.36" bottom="0.3" header="0.3" footer="0.3"/>
  <pageSetup horizontalDpi="600" verticalDpi="600" orientation="portrait" paperSize="9" scale="75" r:id="rId1"/>
  <colBreaks count="2" manualBreakCount="2">
    <brk id="6" max="65535" man="1"/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8515625" style="1" customWidth="1"/>
    <col min="2" max="2" width="9.421875" style="2" customWidth="1"/>
    <col min="3" max="3" width="7.28125" style="8" customWidth="1"/>
    <col min="4" max="16" width="7.28125" style="1" customWidth="1"/>
    <col min="17" max="17" width="10.00390625" style="1" customWidth="1"/>
    <col min="18" max="18" width="11.57421875" style="1" customWidth="1"/>
    <col min="19" max="19" width="12.421875" style="1" customWidth="1"/>
    <col min="20" max="20" width="15.421875" style="1" hidden="1" customWidth="1"/>
    <col min="21" max="21" width="10.140625" style="1" customWidth="1"/>
    <col min="22" max="16384" width="9.140625" style="1" customWidth="1"/>
  </cols>
  <sheetData>
    <row r="1" spans="1:21" ht="43.5" customHeight="1">
      <c r="A1" s="94" t="str">
        <f>VLOOKUP('GPF JULY-DEC'!S2,'MASTER CELL'!A2:S12,3,0)</f>
        <v>GOVT SR. SECONDARY SCHOOL, DILOD HATHI, ATRU (BARAN)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3"/>
      <c r="U1" s="3"/>
    </row>
    <row r="2" spans="1:21" ht="49.5" customHeight="1">
      <c r="A2" s="104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28" t="s">
        <v>38</v>
      </c>
      <c r="S2" s="26">
        <v>1</v>
      </c>
      <c r="T2" s="64" t="s">
        <v>57</v>
      </c>
      <c r="U2" s="4"/>
    </row>
    <row r="3" spans="1:21" ht="32.25" customHeight="1">
      <c r="A3" s="101" t="str">
        <f>VLOOKUP('GPF JULY-DEC'!S2,'MASTER CELL'!A2:F12,2,0)</f>
        <v>CHANDRA PRAKASH JAIN, PRINCIPAL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38" t="s">
        <v>14</v>
      </c>
      <c r="S3" s="39">
        <f>VLOOKUP('GPF JULY-DEC'!S2,'MASTER CELL'!A2:S12,5,0)</f>
        <v>0</v>
      </c>
      <c r="T3" s="63" t="str">
        <f>VLOOKUP('GPF JULY-DEC'!S2,'MASTER CELL'!A2:S12,6,0)</f>
        <v>YES</v>
      </c>
      <c r="U3" s="5"/>
    </row>
    <row r="4" spans="1:21" ht="19.5" customHeight="1">
      <c r="A4" s="95" t="s">
        <v>8</v>
      </c>
      <c r="B4" s="96" t="s">
        <v>7</v>
      </c>
      <c r="C4" s="97" t="s">
        <v>0</v>
      </c>
      <c r="D4" s="97"/>
      <c r="E4" s="97"/>
      <c r="F4" s="97"/>
      <c r="G4" s="97" t="s">
        <v>5</v>
      </c>
      <c r="H4" s="97"/>
      <c r="I4" s="97"/>
      <c r="J4" s="97"/>
      <c r="K4" s="98" t="s">
        <v>6</v>
      </c>
      <c r="L4" s="99"/>
      <c r="M4" s="99"/>
      <c r="N4" s="100"/>
      <c r="O4" s="97" t="s">
        <v>34</v>
      </c>
      <c r="P4" s="87" t="s">
        <v>9</v>
      </c>
      <c r="Q4" s="87" t="s">
        <v>10</v>
      </c>
      <c r="R4" s="87" t="s">
        <v>11</v>
      </c>
      <c r="S4" s="89" t="s">
        <v>39</v>
      </c>
      <c r="T4" s="6"/>
      <c r="U4" s="6"/>
    </row>
    <row r="5" spans="1:21" ht="38.25" customHeight="1">
      <c r="A5" s="95"/>
      <c r="B5" s="96"/>
      <c r="C5" s="31" t="s">
        <v>1</v>
      </c>
      <c r="D5" s="31" t="s">
        <v>2</v>
      </c>
      <c r="E5" s="31" t="s">
        <v>3</v>
      </c>
      <c r="F5" s="31" t="s">
        <v>4</v>
      </c>
      <c r="G5" s="31" t="s">
        <v>1</v>
      </c>
      <c r="H5" s="31" t="s">
        <v>2</v>
      </c>
      <c r="I5" s="31" t="s">
        <v>3</v>
      </c>
      <c r="J5" s="31" t="s">
        <v>4</v>
      </c>
      <c r="K5" s="31" t="s">
        <v>33</v>
      </c>
      <c r="L5" s="31" t="s">
        <v>2</v>
      </c>
      <c r="M5" s="31" t="s">
        <v>3</v>
      </c>
      <c r="N5" s="31" t="s">
        <v>4</v>
      </c>
      <c r="O5" s="97"/>
      <c r="P5" s="88"/>
      <c r="Q5" s="88"/>
      <c r="R5" s="88"/>
      <c r="S5" s="90"/>
      <c r="T5" s="6"/>
      <c r="U5" s="6"/>
    </row>
    <row r="6" spans="1:21" ht="26.25" customHeight="1">
      <c r="A6" s="32">
        <v>1</v>
      </c>
      <c r="B6" s="33">
        <v>43647</v>
      </c>
      <c r="C6" s="32">
        <f>VLOOKUP('GPF JULY-DEC'!S2,'MASTER CELL'!A2:F12,4,0)</f>
        <v>90400</v>
      </c>
      <c r="D6" s="32">
        <f>ROUND(C6*17/100,0)</f>
        <v>15368</v>
      </c>
      <c r="E6" s="32">
        <f aca="true" t="shared" si="0" ref="E6:E11">ROUND(C6*8/100,0)</f>
        <v>7232</v>
      </c>
      <c r="F6" s="32">
        <f aca="true" t="shared" si="1" ref="F6:F12">SUM(C6:E6)</f>
        <v>113000</v>
      </c>
      <c r="G6" s="32">
        <f>VLOOKUP('GPF JULY-DEC'!S2,'MASTER CELL'!A2:S12,4,0)</f>
        <v>90400</v>
      </c>
      <c r="H6" s="32">
        <f>ROUND(G6*12/100,0)</f>
        <v>10848</v>
      </c>
      <c r="I6" s="32">
        <f aca="true" t="shared" si="2" ref="I6:I11">ROUND(G6*8/100,0)</f>
        <v>7232</v>
      </c>
      <c r="J6" s="32">
        <f aca="true" t="shared" si="3" ref="J6:J12">SUM(G6:I6)</f>
        <v>108480</v>
      </c>
      <c r="K6" s="32">
        <f>C6-G6</f>
        <v>0</v>
      </c>
      <c r="L6" s="32">
        <f>D6-H6</f>
        <v>4520</v>
      </c>
      <c r="M6" s="32">
        <f>E7-I6</f>
        <v>0</v>
      </c>
      <c r="N6" s="32">
        <f>SUM(K6:M6)</f>
        <v>4520</v>
      </c>
      <c r="O6" s="34">
        <f aca="true" t="shared" si="4" ref="O6:O11">N6-P6</f>
        <v>4520</v>
      </c>
      <c r="P6" s="34">
        <f>ROUND(N6*S3/100,0)</f>
        <v>0</v>
      </c>
      <c r="Q6" s="35">
        <f>SUM(O6:P6)</f>
        <v>4520</v>
      </c>
      <c r="R6" s="35">
        <f>N6-Q6</f>
        <v>0</v>
      </c>
      <c r="S6" s="25"/>
      <c r="T6" s="6"/>
      <c r="U6" s="6"/>
    </row>
    <row r="7" spans="1:21" ht="26.25" customHeight="1">
      <c r="A7" s="32">
        <v>2</v>
      </c>
      <c r="B7" s="33">
        <v>43678</v>
      </c>
      <c r="C7" s="32">
        <f>C6</f>
        <v>90400</v>
      </c>
      <c r="D7" s="32">
        <f aca="true" t="shared" si="5" ref="D7:D12">ROUND(C7*17/100,0)</f>
        <v>15368</v>
      </c>
      <c r="E7" s="32">
        <f t="shared" si="0"/>
        <v>7232</v>
      </c>
      <c r="F7" s="32">
        <f t="shared" si="1"/>
        <v>113000</v>
      </c>
      <c r="G7" s="32">
        <f>G6</f>
        <v>90400</v>
      </c>
      <c r="H7" s="32">
        <f aca="true" t="shared" si="6" ref="H7:H12">ROUND(G7*12/100,0)</f>
        <v>10848</v>
      </c>
      <c r="I7" s="32">
        <f t="shared" si="2"/>
        <v>7232</v>
      </c>
      <c r="J7" s="32">
        <f t="shared" si="3"/>
        <v>108480</v>
      </c>
      <c r="K7" s="32">
        <f aca="true" t="shared" si="7" ref="K7:K12">C7-G7</f>
        <v>0</v>
      </c>
      <c r="L7" s="32">
        <f aca="true" t="shared" si="8" ref="L7:L12">D7-H7</f>
        <v>4520</v>
      </c>
      <c r="M7" s="32">
        <v>0</v>
      </c>
      <c r="N7" s="32">
        <f aca="true" t="shared" si="9" ref="N7:N12">SUM(K7:M7)</f>
        <v>4520</v>
      </c>
      <c r="O7" s="34">
        <f t="shared" si="4"/>
        <v>4520</v>
      </c>
      <c r="P7" s="34">
        <f>ROUND(N7*S3/100,0)</f>
        <v>0</v>
      </c>
      <c r="Q7" s="35">
        <f aca="true" t="shared" si="10" ref="Q7:Q12">SUM(O7:P7)</f>
        <v>4520</v>
      </c>
      <c r="R7" s="35">
        <f aca="true" t="shared" si="11" ref="R7:R12">N7-Q7</f>
        <v>0</v>
      </c>
      <c r="S7" s="25"/>
      <c r="T7" s="6"/>
      <c r="U7" s="6"/>
    </row>
    <row r="8" spans="1:21" ht="26.25" customHeight="1">
      <c r="A8" s="32">
        <v>3</v>
      </c>
      <c r="B8" s="33">
        <v>43709</v>
      </c>
      <c r="C8" s="32">
        <f>C7</f>
        <v>90400</v>
      </c>
      <c r="D8" s="32">
        <f t="shared" si="5"/>
        <v>15368</v>
      </c>
      <c r="E8" s="32">
        <f t="shared" si="0"/>
        <v>7232</v>
      </c>
      <c r="F8" s="32">
        <f t="shared" si="1"/>
        <v>113000</v>
      </c>
      <c r="G8" s="32">
        <f>G7</f>
        <v>90400</v>
      </c>
      <c r="H8" s="32">
        <f t="shared" si="6"/>
        <v>10848</v>
      </c>
      <c r="I8" s="32">
        <f t="shared" si="2"/>
        <v>7232</v>
      </c>
      <c r="J8" s="32">
        <f t="shared" si="3"/>
        <v>108480</v>
      </c>
      <c r="K8" s="32">
        <f t="shared" si="7"/>
        <v>0</v>
      </c>
      <c r="L8" s="32">
        <f t="shared" si="8"/>
        <v>4520</v>
      </c>
      <c r="M8" s="32">
        <f>E8-I8</f>
        <v>0</v>
      </c>
      <c r="N8" s="32">
        <f t="shared" si="9"/>
        <v>4520</v>
      </c>
      <c r="O8" s="34">
        <f t="shared" si="4"/>
        <v>4520</v>
      </c>
      <c r="P8" s="34">
        <f>ROUND(N8*S3/100,0)</f>
        <v>0</v>
      </c>
      <c r="Q8" s="35">
        <f t="shared" si="10"/>
        <v>4520</v>
      </c>
      <c r="R8" s="35">
        <f t="shared" si="11"/>
        <v>0</v>
      </c>
      <c r="S8" s="25"/>
      <c r="T8" s="6"/>
      <c r="U8" s="6"/>
    </row>
    <row r="9" spans="1:21" ht="26.25" customHeight="1">
      <c r="A9" s="32">
        <v>4</v>
      </c>
      <c r="B9" s="33">
        <v>43739</v>
      </c>
      <c r="C9" s="32">
        <f>C8</f>
        <v>90400</v>
      </c>
      <c r="D9" s="32">
        <f t="shared" si="5"/>
        <v>15368</v>
      </c>
      <c r="E9" s="32">
        <f t="shared" si="0"/>
        <v>7232</v>
      </c>
      <c r="F9" s="32">
        <f t="shared" si="1"/>
        <v>113000</v>
      </c>
      <c r="G9" s="32">
        <f>G8</f>
        <v>90400</v>
      </c>
      <c r="H9" s="32">
        <f t="shared" si="6"/>
        <v>10848</v>
      </c>
      <c r="I9" s="32">
        <f t="shared" si="2"/>
        <v>7232</v>
      </c>
      <c r="J9" s="32">
        <f t="shared" si="3"/>
        <v>108480</v>
      </c>
      <c r="K9" s="32">
        <f t="shared" si="7"/>
        <v>0</v>
      </c>
      <c r="L9" s="32">
        <f t="shared" si="8"/>
        <v>4520</v>
      </c>
      <c r="M9" s="32">
        <f>E9-I9</f>
        <v>0</v>
      </c>
      <c r="N9" s="32">
        <f t="shared" si="9"/>
        <v>4520</v>
      </c>
      <c r="O9" s="34">
        <f t="shared" si="4"/>
        <v>4520</v>
      </c>
      <c r="P9" s="34">
        <f>ROUND(N9*S3/100,0)</f>
        <v>0</v>
      </c>
      <c r="Q9" s="35">
        <f t="shared" si="10"/>
        <v>4520</v>
      </c>
      <c r="R9" s="35">
        <f t="shared" si="11"/>
        <v>0</v>
      </c>
      <c r="S9" s="25"/>
      <c r="T9" s="6"/>
      <c r="U9" s="6"/>
    </row>
    <row r="10" spans="1:21" ht="26.25" customHeight="1">
      <c r="A10" s="32">
        <v>5</v>
      </c>
      <c r="B10" s="33">
        <v>43770</v>
      </c>
      <c r="C10" s="32">
        <f>C9</f>
        <v>90400</v>
      </c>
      <c r="D10" s="32">
        <f t="shared" si="5"/>
        <v>15368</v>
      </c>
      <c r="E10" s="32">
        <f t="shared" si="0"/>
        <v>7232</v>
      </c>
      <c r="F10" s="32">
        <f t="shared" si="1"/>
        <v>113000</v>
      </c>
      <c r="G10" s="32">
        <f>G9</f>
        <v>90400</v>
      </c>
      <c r="H10" s="32">
        <f t="shared" si="6"/>
        <v>10848</v>
      </c>
      <c r="I10" s="32">
        <f t="shared" si="2"/>
        <v>7232</v>
      </c>
      <c r="J10" s="32">
        <f t="shared" si="3"/>
        <v>108480</v>
      </c>
      <c r="K10" s="32">
        <f t="shared" si="7"/>
        <v>0</v>
      </c>
      <c r="L10" s="32">
        <f t="shared" si="8"/>
        <v>4520</v>
      </c>
      <c r="M10" s="32">
        <f>E10-I10</f>
        <v>0</v>
      </c>
      <c r="N10" s="32">
        <f t="shared" si="9"/>
        <v>4520</v>
      </c>
      <c r="O10" s="34">
        <f t="shared" si="4"/>
        <v>4520</v>
      </c>
      <c r="P10" s="34">
        <f>ROUND(N10*S3/100,0)</f>
        <v>0</v>
      </c>
      <c r="Q10" s="35">
        <f t="shared" si="10"/>
        <v>4520</v>
      </c>
      <c r="R10" s="35">
        <f t="shared" si="11"/>
        <v>0</v>
      </c>
      <c r="S10" s="25"/>
      <c r="T10" s="6"/>
      <c r="U10" s="6"/>
    </row>
    <row r="11" spans="1:21" ht="26.25" customHeight="1">
      <c r="A11" s="32">
        <v>6</v>
      </c>
      <c r="B11" s="33">
        <v>43800</v>
      </c>
      <c r="C11" s="32">
        <f>C10</f>
        <v>90400</v>
      </c>
      <c r="D11" s="32">
        <f t="shared" si="5"/>
        <v>15368</v>
      </c>
      <c r="E11" s="32">
        <f t="shared" si="0"/>
        <v>7232</v>
      </c>
      <c r="F11" s="32">
        <f t="shared" si="1"/>
        <v>113000</v>
      </c>
      <c r="G11" s="32">
        <f>G10</f>
        <v>90400</v>
      </c>
      <c r="H11" s="32">
        <f t="shared" si="6"/>
        <v>10848</v>
      </c>
      <c r="I11" s="32">
        <f t="shared" si="2"/>
        <v>7232</v>
      </c>
      <c r="J11" s="32">
        <f t="shared" si="3"/>
        <v>108480</v>
      </c>
      <c r="K11" s="32">
        <f t="shared" si="7"/>
        <v>0</v>
      </c>
      <c r="L11" s="32">
        <f t="shared" si="8"/>
        <v>4520</v>
      </c>
      <c r="M11" s="32">
        <f>E11-I11</f>
        <v>0</v>
      </c>
      <c r="N11" s="32">
        <f t="shared" si="9"/>
        <v>4520</v>
      </c>
      <c r="O11" s="34">
        <f t="shared" si="4"/>
        <v>4520</v>
      </c>
      <c r="P11" s="34">
        <f>ROUND(N11*S3/100,0)</f>
        <v>0</v>
      </c>
      <c r="Q11" s="35">
        <f t="shared" si="10"/>
        <v>4520</v>
      </c>
      <c r="R11" s="35">
        <f t="shared" si="11"/>
        <v>0</v>
      </c>
      <c r="S11" s="25"/>
      <c r="T11" s="6"/>
      <c r="U11" s="6"/>
    </row>
    <row r="12" spans="1:21" ht="26.25" customHeight="1">
      <c r="A12" s="49">
        <v>9</v>
      </c>
      <c r="B12" s="33" t="s">
        <v>52</v>
      </c>
      <c r="C12" s="50">
        <f>IF(T3="NO",0,IF(T3="YES",C6/2))</f>
        <v>45200</v>
      </c>
      <c r="D12" s="50">
        <f t="shared" si="5"/>
        <v>7684</v>
      </c>
      <c r="E12" s="69"/>
      <c r="F12" s="50">
        <f t="shared" si="1"/>
        <v>52884</v>
      </c>
      <c r="G12" s="50">
        <f>IF(T3="NO",0,IF(T3="YES",C6/2))</f>
        <v>45200</v>
      </c>
      <c r="H12" s="57">
        <f t="shared" si="6"/>
        <v>5424</v>
      </c>
      <c r="I12" s="69"/>
      <c r="J12" s="50">
        <f t="shared" si="3"/>
        <v>50624</v>
      </c>
      <c r="K12" s="50">
        <f t="shared" si="7"/>
        <v>0</v>
      </c>
      <c r="L12" s="50">
        <f t="shared" si="8"/>
        <v>2260</v>
      </c>
      <c r="M12" s="69">
        <f>E12-I12</f>
        <v>0</v>
      </c>
      <c r="N12" s="50">
        <f t="shared" si="9"/>
        <v>2260</v>
      </c>
      <c r="O12" s="51">
        <f>N12</f>
        <v>2260</v>
      </c>
      <c r="P12" s="51"/>
      <c r="Q12" s="35">
        <f t="shared" si="10"/>
        <v>2260</v>
      </c>
      <c r="R12" s="35">
        <f t="shared" si="11"/>
        <v>0</v>
      </c>
      <c r="S12" s="25"/>
      <c r="T12" s="6"/>
      <c r="U12" s="6"/>
    </row>
    <row r="13" spans="1:21" ht="72.75" customHeight="1">
      <c r="A13" s="91" t="s">
        <v>4</v>
      </c>
      <c r="B13" s="91"/>
      <c r="C13" s="70">
        <f aca="true" t="shared" si="12" ref="C13:R13">SUM(C6:C12)</f>
        <v>587600</v>
      </c>
      <c r="D13" s="71">
        <f t="shared" si="12"/>
        <v>99892</v>
      </c>
      <c r="E13" s="70">
        <f t="shared" si="12"/>
        <v>43392</v>
      </c>
      <c r="F13" s="70">
        <f t="shared" si="12"/>
        <v>730884</v>
      </c>
      <c r="G13" s="70">
        <f t="shared" si="12"/>
        <v>587600</v>
      </c>
      <c r="H13" s="71">
        <f t="shared" si="12"/>
        <v>70512</v>
      </c>
      <c r="I13" s="70">
        <f t="shared" si="12"/>
        <v>43392</v>
      </c>
      <c r="J13" s="70">
        <f t="shared" si="12"/>
        <v>701504</v>
      </c>
      <c r="K13" s="70">
        <f t="shared" si="12"/>
        <v>0</v>
      </c>
      <c r="L13" s="71">
        <f t="shared" si="12"/>
        <v>29380</v>
      </c>
      <c r="M13" s="70">
        <f t="shared" si="12"/>
        <v>0</v>
      </c>
      <c r="N13" s="70">
        <f t="shared" si="12"/>
        <v>29380</v>
      </c>
      <c r="O13" s="71">
        <f t="shared" si="12"/>
        <v>29380</v>
      </c>
      <c r="P13" s="71">
        <f t="shared" si="12"/>
        <v>0</v>
      </c>
      <c r="Q13" s="71">
        <f t="shared" si="12"/>
        <v>29380</v>
      </c>
      <c r="R13" s="71">
        <f t="shared" si="12"/>
        <v>0</v>
      </c>
      <c r="S13" s="72"/>
      <c r="T13" s="7"/>
      <c r="U13" s="7"/>
    </row>
    <row r="19" spans="18:19" ht="12">
      <c r="R19" s="92" t="s">
        <v>41</v>
      </c>
      <c r="S19" s="93"/>
    </row>
  </sheetData>
  <sheetProtection password="CA9C" sheet="1"/>
  <mergeCells count="15">
    <mergeCell ref="O4:O5"/>
    <mergeCell ref="A3:Q3"/>
    <mergeCell ref="A2:Q2"/>
    <mergeCell ref="P4:P5"/>
    <mergeCell ref="Q4:Q5"/>
    <mergeCell ref="R4:R5"/>
    <mergeCell ref="S4:S5"/>
    <mergeCell ref="A13:B13"/>
    <mergeCell ref="R19:S19"/>
    <mergeCell ref="A1:S1"/>
    <mergeCell ref="A4:A5"/>
    <mergeCell ref="B4:B5"/>
    <mergeCell ref="C4:F4"/>
    <mergeCell ref="G4:J4"/>
    <mergeCell ref="K4:N4"/>
  </mergeCells>
  <printOptions/>
  <pageMargins left="0.42" right="0.41" top="0.33" bottom="0.42" header="0.3" footer="0.41"/>
  <pageSetup horizontalDpi="600" verticalDpi="600" orientation="landscape" paperSize="9" scale="94" r:id="rId1"/>
  <headerFooter>
    <oddFooter>&amp;C
WWW.RAJTEACHERS.NET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4.140625" style="17" bestFit="1" customWidth="1"/>
    <col min="2" max="2" width="8.28125" style="23" bestFit="1" customWidth="1"/>
    <col min="3" max="3" width="7.28125" style="24" customWidth="1"/>
    <col min="4" max="13" width="7.28125" style="17" customWidth="1"/>
    <col min="14" max="15" width="9.57421875" style="17" customWidth="1"/>
    <col min="16" max="16" width="8.57421875" style="17" customWidth="1"/>
    <col min="17" max="17" width="10.57421875" style="17" customWidth="1"/>
    <col min="18" max="18" width="13.421875" style="17" customWidth="1"/>
    <col min="19" max="19" width="14.7109375" style="17" customWidth="1"/>
    <col min="20" max="20" width="14.8515625" style="17" hidden="1" customWidth="1"/>
    <col min="21" max="21" width="10.140625" style="17" customWidth="1"/>
    <col min="22" max="24" width="9.140625" style="17" customWidth="1"/>
    <col min="25" max="16384" width="9.140625" style="17" customWidth="1"/>
  </cols>
  <sheetData>
    <row r="1" spans="1:21" ht="43.5" customHeight="1">
      <c r="A1" s="94" t="str">
        <f>VLOOKUP(S2,'MASTER CELL'!A16:K26,3,0)</f>
        <v>GOVT SR. SECONDARY SCHOOL, DILOD HATHI, ATRU (BARAN)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8"/>
      <c r="U1" s="18"/>
    </row>
    <row r="2" spans="1:21" ht="48.75" customHeight="1">
      <c r="A2" s="108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40" t="s">
        <v>21</v>
      </c>
      <c r="S2" s="30">
        <v>1</v>
      </c>
      <c r="T2" s="64" t="s">
        <v>57</v>
      </c>
      <c r="U2" s="19"/>
    </row>
    <row r="3" spans="1:21" ht="32.25" customHeight="1">
      <c r="A3" s="101" t="str">
        <f>VLOOKUP(S2,'MASTER CELL'!A16:F26,2,0)</f>
        <v>HANUMAN SAHAY, LECTURER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41" t="s">
        <v>20</v>
      </c>
      <c r="S3" s="42">
        <f>VLOOKUP(S2,'MASTER CELL'!A16:K26,5,0)</f>
        <v>0</v>
      </c>
      <c r="T3" s="64" t="str">
        <f>VLOOKUP(S2,'MASTER CELL'!A16:K26,6,0)</f>
        <v>NO</v>
      </c>
      <c r="U3" s="20"/>
    </row>
    <row r="4" spans="1:21" ht="19.5" customHeight="1">
      <c r="A4" s="113" t="s">
        <v>8</v>
      </c>
      <c r="B4" s="115" t="s">
        <v>7</v>
      </c>
      <c r="C4" s="97" t="s">
        <v>0</v>
      </c>
      <c r="D4" s="97"/>
      <c r="E4" s="97"/>
      <c r="F4" s="97"/>
      <c r="G4" s="97" t="s">
        <v>5</v>
      </c>
      <c r="H4" s="97"/>
      <c r="I4" s="97"/>
      <c r="J4" s="97"/>
      <c r="K4" s="98" t="s">
        <v>6</v>
      </c>
      <c r="L4" s="99"/>
      <c r="M4" s="99"/>
      <c r="N4" s="100"/>
      <c r="O4" s="87" t="s">
        <v>53</v>
      </c>
      <c r="P4" s="87" t="s">
        <v>9</v>
      </c>
      <c r="Q4" s="87" t="s">
        <v>10</v>
      </c>
      <c r="R4" s="87" t="s">
        <v>54</v>
      </c>
      <c r="S4" s="97" t="s">
        <v>40</v>
      </c>
      <c r="T4" s="21"/>
      <c r="U4" s="21"/>
    </row>
    <row r="5" spans="1:21" ht="38.25" customHeight="1">
      <c r="A5" s="114"/>
      <c r="B5" s="116"/>
      <c r="C5" s="53" t="s">
        <v>1</v>
      </c>
      <c r="D5" s="53" t="s">
        <v>2</v>
      </c>
      <c r="E5" s="53" t="s">
        <v>3</v>
      </c>
      <c r="F5" s="53" t="s">
        <v>4</v>
      </c>
      <c r="G5" s="53" t="s">
        <v>1</v>
      </c>
      <c r="H5" s="53" t="s">
        <v>2</v>
      </c>
      <c r="I5" s="53" t="s">
        <v>3</v>
      </c>
      <c r="J5" s="53" t="s">
        <v>4</v>
      </c>
      <c r="K5" s="53" t="s">
        <v>33</v>
      </c>
      <c r="L5" s="53" t="s">
        <v>35</v>
      </c>
      <c r="M5" s="53" t="s">
        <v>3</v>
      </c>
      <c r="N5" s="53" t="s">
        <v>36</v>
      </c>
      <c r="O5" s="88"/>
      <c r="P5" s="88"/>
      <c r="Q5" s="88"/>
      <c r="R5" s="88"/>
      <c r="S5" s="97"/>
      <c r="T5" s="21"/>
      <c r="U5" s="21"/>
    </row>
    <row r="6" spans="1:21" ht="27" customHeight="1">
      <c r="A6" s="54">
        <v>1</v>
      </c>
      <c r="B6" s="43">
        <v>43647</v>
      </c>
      <c r="C6" s="54">
        <f>VLOOKUP(S2,'MASTER CELL'!A16:F26,4,0)</f>
        <v>45600</v>
      </c>
      <c r="D6" s="54">
        <f>ROUND(C6*17/100,0)</f>
        <v>7752</v>
      </c>
      <c r="E6" s="54">
        <f aca="true" t="shared" si="0" ref="E6:E11">ROUND(C6*8/100,0)</f>
        <v>3648</v>
      </c>
      <c r="F6" s="54">
        <f aca="true" t="shared" si="1" ref="F6:F12">SUM(C6:E6)</f>
        <v>57000</v>
      </c>
      <c r="G6" s="54">
        <f>VLOOKUP(S2,'MASTER CELL'!A16:K26,4,0)</f>
        <v>45600</v>
      </c>
      <c r="H6" s="54">
        <f>ROUND(G6*12/100,0)</f>
        <v>5472</v>
      </c>
      <c r="I6" s="54">
        <f aca="true" t="shared" si="2" ref="I6:I11">ROUND(G6*8/100,0)</f>
        <v>3648</v>
      </c>
      <c r="J6" s="54">
        <f aca="true" t="shared" si="3" ref="J6:J12">SUM(G6:I6)</f>
        <v>54720</v>
      </c>
      <c r="K6" s="54">
        <f>C6-G6</f>
        <v>0</v>
      </c>
      <c r="L6" s="54">
        <f>D6-H6</f>
        <v>2280</v>
      </c>
      <c r="M6" s="54">
        <f>E7-I6</f>
        <v>0</v>
      </c>
      <c r="N6" s="54">
        <f>SUM(K6:M6)</f>
        <v>2280</v>
      </c>
      <c r="O6" s="54">
        <f aca="true" t="shared" si="4" ref="O6:O11">ROUND(N6*10/100,0)</f>
        <v>228</v>
      </c>
      <c r="P6" s="35">
        <f>ROUND((N6)*S3/100,0)</f>
        <v>0</v>
      </c>
      <c r="Q6" s="35">
        <f>O6+P6</f>
        <v>228</v>
      </c>
      <c r="R6" s="35">
        <f aca="true" t="shared" si="5" ref="R6:R12">N6-Q6</f>
        <v>2052</v>
      </c>
      <c r="S6" s="55"/>
      <c r="T6" s="21"/>
      <c r="U6" s="21"/>
    </row>
    <row r="7" spans="1:21" ht="27" customHeight="1">
      <c r="A7" s="54">
        <v>2</v>
      </c>
      <c r="B7" s="43">
        <v>43678</v>
      </c>
      <c r="C7" s="54">
        <f>C6</f>
        <v>45600</v>
      </c>
      <c r="D7" s="54">
        <f aca="true" t="shared" si="6" ref="D7:D12">ROUND(C7*17/100,0)</f>
        <v>7752</v>
      </c>
      <c r="E7" s="54">
        <f t="shared" si="0"/>
        <v>3648</v>
      </c>
      <c r="F7" s="54">
        <f t="shared" si="1"/>
        <v>57000</v>
      </c>
      <c r="G7" s="54">
        <f>G6</f>
        <v>45600</v>
      </c>
      <c r="H7" s="54">
        <f aca="true" t="shared" si="7" ref="H7:H12">ROUND(G7*12/100,0)</f>
        <v>5472</v>
      </c>
      <c r="I7" s="54">
        <f t="shared" si="2"/>
        <v>3648</v>
      </c>
      <c r="J7" s="54">
        <f t="shared" si="3"/>
        <v>54720</v>
      </c>
      <c r="K7" s="54">
        <f aca="true" t="shared" si="8" ref="K7:K12">C7-G7</f>
        <v>0</v>
      </c>
      <c r="L7" s="54">
        <f aca="true" t="shared" si="9" ref="L7:L12">D7-H7</f>
        <v>2280</v>
      </c>
      <c r="M7" s="54">
        <v>0</v>
      </c>
      <c r="N7" s="54">
        <f aca="true" t="shared" si="10" ref="N7:N12">SUM(K7:M7)</f>
        <v>2280</v>
      </c>
      <c r="O7" s="54">
        <f t="shared" si="4"/>
        <v>228</v>
      </c>
      <c r="P7" s="35">
        <f>ROUND((N7)*S3/100,0)</f>
        <v>0</v>
      </c>
      <c r="Q7" s="35">
        <f aca="true" t="shared" si="11" ref="Q7:Q12">O7+P7</f>
        <v>228</v>
      </c>
      <c r="R7" s="35">
        <f t="shared" si="5"/>
        <v>2052</v>
      </c>
      <c r="S7" s="55"/>
      <c r="T7" s="21"/>
      <c r="U7" s="21"/>
    </row>
    <row r="8" spans="1:21" ht="27" customHeight="1">
      <c r="A8" s="54">
        <v>3</v>
      </c>
      <c r="B8" s="43">
        <v>43709</v>
      </c>
      <c r="C8" s="54">
        <f>C7</f>
        <v>45600</v>
      </c>
      <c r="D8" s="54">
        <f t="shared" si="6"/>
        <v>7752</v>
      </c>
      <c r="E8" s="54">
        <f t="shared" si="0"/>
        <v>3648</v>
      </c>
      <c r="F8" s="54">
        <f t="shared" si="1"/>
        <v>57000</v>
      </c>
      <c r="G8" s="54">
        <f>G7</f>
        <v>45600</v>
      </c>
      <c r="H8" s="54">
        <f t="shared" si="7"/>
        <v>5472</v>
      </c>
      <c r="I8" s="54">
        <f t="shared" si="2"/>
        <v>3648</v>
      </c>
      <c r="J8" s="54">
        <f t="shared" si="3"/>
        <v>54720</v>
      </c>
      <c r="K8" s="54">
        <f t="shared" si="8"/>
        <v>0</v>
      </c>
      <c r="L8" s="54">
        <f t="shared" si="9"/>
        <v>2280</v>
      </c>
      <c r="M8" s="54">
        <f>E8-I8</f>
        <v>0</v>
      </c>
      <c r="N8" s="54">
        <f t="shared" si="10"/>
        <v>2280</v>
      </c>
      <c r="O8" s="54">
        <f t="shared" si="4"/>
        <v>228</v>
      </c>
      <c r="P8" s="35">
        <f>ROUND((N8)*S3/100,0)</f>
        <v>0</v>
      </c>
      <c r="Q8" s="35">
        <f t="shared" si="11"/>
        <v>228</v>
      </c>
      <c r="R8" s="35">
        <f t="shared" si="5"/>
        <v>2052</v>
      </c>
      <c r="S8" s="55"/>
      <c r="T8" s="21"/>
      <c r="U8" s="21"/>
    </row>
    <row r="9" spans="1:21" ht="27" customHeight="1">
      <c r="A9" s="54">
        <v>4</v>
      </c>
      <c r="B9" s="43">
        <v>43739</v>
      </c>
      <c r="C9" s="54">
        <f>C8</f>
        <v>45600</v>
      </c>
      <c r="D9" s="54">
        <f t="shared" si="6"/>
        <v>7752</v>
      </c>
      <c r="E9" s="54">
        <f t="shared" si="0"/>
        <v>3648</v>
      </c>
      <c r="F9" s="54">
        <f t="shared" si="1"/>
        <v>57000</v>
      </c>
      <c r="G9" s="54">
        <f>G8</f>
        <v>45600</v>
      </c>
      <c r="H9" s="54">
        <f t="shared" si="7"/>
        <v>5472</v>
      </c>
      <c r="I9" s="54">
        <f t="shared" si="2"/>
        <v>3648</v>
      </c>
      <c r="J9" s="54">
        <f t="shared" si="3"/>
        <v>54720</v>
      </c>
      <c r="K9" s="54">
        <f t="shared" si="8"/>
        <v>0</v>
      </c>
      <c r="L9" s="54">
        <f t="shared" si="9"/>
        <v>2280</v>
      </c>
      <c r="M9" s="54">
        <f>E9-I9</f>
        <v>0</v>
      </c>
      <c r="N9" s="54">
        <f t="shared" si="10"/>
        <v>2280</v>
      </c>
      <c r="O9" s="54">
        <f t="shared" si="4"/>
        <v>228</v>
      </c>
      <c r="P9" s="35">
        <f>ROUND((N9)*S3/100,0)</f>
        <v>0</v>
      </c>
      <c r="Q9" s="35">
        <f t="shared" si="11"/>
        <v>228</v>
      </c>
      <c r="R9" s="35">
        <f t="shared" si="5"/>
        <v>2052</v>
      </c>
      <c r="S9" s="55"/>
      <c r="T9" s="21"/>
      <c r="U9" s="21"/>
    </row>
    <row r="10" spans="1:21" ht="27" customHeight="1">
      <c r="A10" s="54">
        <v>5</v>
      </c>
      <c r="B10" s="43">
        <v>43770</v>
      </c>
      <c r="C10" s="54">
        <f>C9</f>
        <v>45600</v>
      </c>
      <c r="D10" s="54">
        <f t="shared" si="6"/>
        <v>7752</v>
      </c>
      <c r="E10" s="54">
        <f t="shared" si="0"/>
        <v>3648</v>
      </c>
      <c r="F10" s="54">
        <f t="shared" si="1"/>
        <v>57000</v>
      </c>
      <c r="G10" s="54">
        <f>G9</f>
        <v>45600</v>
      </c>
      <c r="H10" s="54">
        <f t="shared" si="7"/>
        <v>5472</v>
      </c>
      <c r="I10" s="54">
        <f t="shared" si="2"/>
        <v>3648</v>
      </c>
      <c r="J10" s="54">
        <f t="shared" si="3"/>
        <v>54720</v>
      </c>
      <c r="K10" s="54">
        <f t="shared" si="8"/>
        <v>0</v>
      </c>
      <c r="L10" s="54">
        <f t="shared" si="9"/>
        <v>2280</v>
      </c>
      <c r="M10" s="54">
        <f>E10-I10</f>
        <v>0</v>
      </c>
      <c r="N10" s="54">
        <f t="shared" si="10"/>
        <v>2280</v>
      </c>
      <c r="O10" s="54">
        <f t="shared" si="4"/>
        <v>228</v>
      </c>
      <c r="P10" s="35">
        <f>ROUND((N10)*S3/100,0)</f>
        <v>0</v>
      </c>
      <c r="Q10" s="35">
        <f t="shared" si="11"/>
        <v>228</v>
      </c>
      <c r="R10" s="35">
        <f t="shared" si="5"/>
        <v>2052</v>
      </c>
      <c r="S10" s="55"/>
      <c r="T10" s="21"/>
      <c r="U10" s="21"/>
    </row>
    <row r="11" spans="1:21" ht="27" customHeight="1">
      <c r="A11" s="54">
        <v>6</v>
      </c>
      <c r="B11" s="43">
        <v>43800</v>
      </c>
      <c r="C11" s="54">
        <f>C10</f>
        <v>45600</v>
      </c>
      <c r="D11" s="54">
        <f t="shared" si="6"/>
        <v>7752</v>
      </c>
      <c r="E11" s="54">
        <f t="shared" si="0"/>
        <v>3648</v>
      </c>
      <c r="F11" s="54">
        <f t="shared" si="1"/>
        <v>57000</v>
      </c>
      <c r="G11" s="54">
        <f>G10</f>
        <v>45600</v>
      </c>
      <c r="H11" s="54">
        <f t="shared" si="7"/>
        <v>5472</v>
      </c>
      <c r="I11" s="54">
        <f t="shared" si="2"/>
        <v>3648</v>
      </c>
      <c r="J11" s="54">
        <f t="shared" si="3"/>
        <v>54720</v>
      </c>
      <c r="K11" s="54">
        <f t="shared" si="8"/>
        <v>0</v>
      </c>
      <c r="L11" s="54">
        <f t="shared" si="9"/>
        <v>2280</v>
      </c>
      <c r="M11" s="54">
        <f>E11-I11</f>
        <v>0</v>
      </c>
      <c r="N11" s="54">
        <f t="shared" si="10"/>
        <v>2280</v>
      </c>
      <c r="O11" s="54">
        <f t="shared" si="4"/>
        <v>228</v>
      </c>
      <c r="P11" s="35">
        <f>ROUND((N11)*S3/100,0)</f>
        <v>0</v>
      </c>
      <c r="Q11" s="35">
        <f t="shared" si="11"/>
        <v>228</v>
      </c>
      <c r="R11" s="35">
        <f t="shared" si="5"/>
        <v>2052</v>
      </c>
      <c r="S11" s="55"/>
      <c r="T11" s="21"/>
      <c r="U11" s="21"/>
    </row>
    <row r="12" spans="1:21" ht="27" customHeight="1">
      <c r="A12" s="54">
        <v>9</v>
      </c>
      <c r="B12" s="43" t="s">
        <v>52</v>
      </c>
      <c r="C12" s="50">
        <f>IF(T3="NO",0,IF(T3="YES",C6/2))</f>
        <v>0</v>
      </c>
      <c r="D12" s="50">
        <f t="shared" si="6"/>
        <v>0</v>
      </c>
      <c r="E12" s="69"/>
      <c r="F12" s="50">
        <f t="shared" si="1"/>
        <v>0</v>
      </c>
      <c r="G12" s="50">
        <f>IF(T3="NO",0,IF(T3="YES",C6/2))</f>
        <v>0</v>
      </c>
      <c r="H12" s="59">
        <f t="shared" si="7"/>
        <v>0</v>
      </c>
      <c r="I12" s="69"/>
      <c r="J12" s="50">
        <f t="shared" si="3"/>
        <v>0</v>
      </c>
      <c r="K12" s="50">
        <f t="shared" si="8"/>
        <v>0</v>
      </c>
      <c r="L12" s="50">
        <f t="shared" si="9"/>
        <v>0</v>
      </c>
      <c r="M12" s="69">
        <f>E12-I12</f>
        <v>0</v>
      </c>
      <c r="N12" s="50">
        <f t="shared" si="10"/>
        <v>0</v>
      </c>
      <c r="O12" s="59"/>
      <c r="P12" s="51"/>
      <c r="Q12" s="35">
        <f t="shared" si="11"/>
        <v>0</v>
      </c>
      <c r="R12" s="52">
        <f t="shared" si="5"/>
        <v>0</v>
      </c>
      <c r="S12" s="25"/>
      <c r="T12" s="21"/>
      <c r="U12" s="21"/>
    </row>
    <row r="13" spans="1:21" ht="72.75" customHeight="1">
      <c r="A13" s="107" t="s">
        <v>4</v>
      </c>
      <c r="B13" s="107"/>
      <c r="C13" s="44">
        <f aca="true" t="shared" si="12" ref="C13:R13">SUM(C6:C12)</f>
        <v>273600</v>
      </c>
      <c r="D13" s="45">
        <f t="shared" si="12"/>
        <v>46512</v>
      </c>
      <c r="E13" s="44">
        <f t="shared" si="12"/>
        <v>21888</v>
      </c>
      <c r="F13" s="44">
        <f t="shared" si="12"/>
        <v>342000</v>
      </c>
      <c r="G13" s="44">
        <f t="shared" si="12"/>
        <v>273600</v>
      </c>
      <c r="H13" s="45">
        <f t="shared" si="12"/>
        <v>32832</v>
      </c>
      <c r="I13" s="44">
        <f t="shared" si="12"/>
        <v>21888</v>
      </c>
      <c r="J13" s="44">
        <f t="shared" si="12"/>
        <v>328320</v>
      </c>
      <c r="K13" s="44">
        <f t="shared" si="12"/>
        <v>0</v>
      </c>
      <c r="L13" s="45">
        <f t="shared" si="12"/>
        <v>13680</v>
      </c>
      <c r="M13" s="44">
        <f t="shared" si="12"/>
        <v>0</v>
      </c>
      <c r="N13" s="44">
        <f t="shared" si="12"/>
        <v>13680</v>
      </c>
      <c r="O13" s="44">
        <f t="shared" si="12"/>
        <v>1368</v>
      </c>
      <c r="P13" s="45">
        <f t="shared" si="12"/>
        <v>0</v>
      </c>
      <c r="Q13" s="45">
        <f t="shared" si="12"/>
        <v>1368</v>
      </c>
      <c r="R13" s="45">
        <f t="shared" si="12"/>
        <v>12312</v>
      </c>
      <c r="S13" s="56"/>
      <c r="T13" s="22"/>
      <c r="U13" s="22"/>
    </row>
    <row r="14" spans="1:19" ht="12">
      <c r="A14" s="46"/>
      <c r="B14" s="47"/>
      <c r="C14" s="48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>
      <c r="A15" s="46"/>
      <c r="B15" s="47"/>
      <c r="C15" s="48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>
      <c r="A16" s="46"/>
      <c r="B16" s="47"/>
      <c r="C16" s="48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>
      <c r="A17" s="46"/>
      <c r="B17" s="47"/>
      <c r="C17" s="4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>
      <c r="A18" s="46"/>
      <c r="B18" s="47"/>
      <c r="C18" s="4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111" t="s">
        <v>41</v>
      </c>
      <c r="S18" s="112"/>
    </row>
    <row r="19" spans="1:19" ht="12">
      <c r="A19" s="46"/>
      <c r="B19" s="47"/>
      <c r="C19" s="4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</sheetData>
  <sheetProtection password="CA9C" sheet="1"/>
  <mergeCells count="15">
    <mergeCell ref="P4:P5"/>
    <mergeCell ref="O4:O5"/>
    <mergeCell ref="Q4:Q5"/>
    <mergeCell ref="R4:R5"/>
    <mergeCell ref="S4:S5"/>
    <mergeCell ref="A13:B13"/>
    <mergeCell ref="A2:Q2"/>
    <mergeCell ref="A3:Q3"/>
    <mergeCell ref="R18:S18"/>
    <mergeCell ref="A1:S1"/>
    <mergeCell ref="A4:A5"/>
    <mergeCell ref="B4:B5"/>
    <mergeCell ref="C4:F4"/>
    <mergeCell ref="G4:J4"/>
    <mergeCell ref="K4:N4"/>
  </mergeCells>
  <printOptions/>
  <pageMargins left="0.48" right="0.32" top="0.32" bottom="0.44" header="0.3" footer="0.45"/>
  <pageSetup horizontalDpi="600" verticalDpi="600" orientation="landscape" paperSize="9" scale="89" r:id="rId1"/>
  <headerFooter>
    <oddFooter>&amp;C
WWW.RAJTEACHERS.NET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9.421875" style="2" customWidth="1"/>
    <col min="3" max="3" width="7.28125" style="8" customWidth="1"/>
    <col min="4" max="16" width="7.28125" style="1" customWidth="1"/>
    <col min="17" max="17" width="10.00390625" style="1" customWidth="1"/>
    <col min="18" max="18" width="12.28125" style="1" customWidth="1"/>
    <col min="19" max="19" width="13.00390625" style="1" customWidth="1"/>
    <col min="20" max="20" width="15.421875" style="1" customWidth="1"/>
    <col min="21" max="21" width="10.140625" style="1" customWidth="1"/>
    <col min="22" max="16384" width="9.140625" style="1" customWidth="1"/>
  </cols>
  <sheetData>
    <row r="1" spans="1:21" ht="43.5" customHeight="1">
      <c r="A1" s="94" t="str">
        <f>VLOOKUP('GPF JULY-DEC'!S2,'MASTER CELL'!A2:S12,3,0)</f>
        <v>GOVT SR. SECONDARY SCHOOL, DILOD HATHI, ATRU (BARAN)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3"/>
      <c r="U1" s="3"/>
    </row>
    <row r="2" spans="1:21" ht="49.5" customHeight="1">
      <c r="A2" s="104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28" t="s">
        <v>38</v>
      </c>
      <c r="S2" s="26">
        <v>2</v>
      </c>
      <c r="T2" s="64"/>
      <c r="U2" s="4"/>
    </row>
    <row r="3" spans="1:21" ht="32.25" customHeight="1">
      <c r="A3" s="101" t="str">
        <f>VLOOKUP('GPF JAN-FEB'!S2,'MASTER CELL'!A2:S12,2,0)</f>
        <v>MOHAN LAL NAGAR, SR TEACHER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38" t="s">
        <v>14</v>
      </c>
      <c r="S3" s="39">
        <f>VLOOKUP('GPF JAN-FEB'!S2,'MASTER CELL'!A2:S12,5,0)</f>
        <v>0</v>
      </c>
      <c r="T3" s="63"/>
      <c r="U3" s="5"/>
    </row>
    <row r="4" spans="1:21" ht="19.5" customHeight="1">
      <c r="A4" s="95" t="s">
        <v>8</v>
      </c>
      <c r="B4" s="96" t="s">
        <v>7</v>
      </c>
      <c r="C4" s="97" t="s">
        <v>0</v>
      </c>
      <c r="D4" s="97"/>
      <c r="E4" s="97"/>
      <c r="F4" s="97"/>
      <c r="G4" s="97" t="s">
        <v>5</v>
      </c>
      <c r="H4" s="97"/>
      <c r="I4" s="97"/>
      <c r="J4" s="97"/>
      <c r="K4" s="98" t="s">
        <v>6</v>
      </c>
      <c r="L4" s="99"/>
      <c r="M4" s="99"/>
      <c r="N4" s="100"/>
      <c r="O4" s="97" t="s">
        <v>34</v>
      </c>
      <c r="P4" s="87" t="s">
        <v>9</v>
      </c>
      <c r="Q4" s="87" t="s">
        <v>10</v>
      </c>
      <c r="R4" s="87" t="s">
        <v>11</v>
      </c>
      <c r="S4" s="89" t="s">
        <v>39</v>
      </c>
      <c r="T4" s="6"/>
      <c r="U4" s="6"/>
    </row>
    <row r="5" spans="1:21" ht="38.25" customHeight="1">
      <c r="A5" s="95"/>
      <c r="B5" s="96"/>
      <c r="C5" s="58" t="s">
        <v>1</v>
      </c>
      <c r="D5" s="58" t="s">
        <v>2</v>
      </c>
      <c r="E5" s="58" t="s">
        <v>3</v>
      </c>
      <c r="F5" s="58" t="s">
        <v>4</v>
      </c>
      <c r="G5" s="58" t="s">
        <v>1</v>
      </c>
      <c r="H5" s="58" t="s">
        <v>2</v>
      </c>
      <c r="I5" s="58" t="s">
        <v>3</v>
      </c>
      <c r="J5" s="58" t="s">
        <v>4</v>
      </c>
      <c r="K5" s="58" t="s">
        <v>33</v>
      </c>
      <c r="L5" s="58" t="s">
        <v>2</v>
      </c>
      <c r="M5" s="58" t="s">
        <v>3</v>
      </c>
      <c r="N5" s="58" t="s">
        <v>4</v>
      </c>
      <c r="O5" s="97"/>
      <c r="P5" s="88"/>
      <c r="Q5" s="88"/>
      <c r="R5" s="88"/>
      <c r="S5" s="90"/>
      <c r="T5" s="6"/>
      <c r="U5" s="6"/>
    </row>
    <row r="6" spans="1:21" ht="26.25" customHeight="1">
      <c r="A6" s="59">
        <v>1</v>
      </c>
      <c r="B6" s="33">
        <v>43831</v>
      </c>
      <c r="C6" s="59">
        <f>VLOOKUP('GPF JAN-FEB'!S2,'MASTER CELL'!A2:S12,4,0)</f>
        <v>73400</v>
      </c>
      <c r="D6" s="59">
        <f>ROUND(C6*17/100,0)</f>
        <v>12478</v>
      </c>
      <c r="E6" s="59">
        <f>ROUND(C6*8/100,0)</f>
        <v>5872</v>
      </c>
      <c r="F6" s="59">
        <f>SUM(C6:E6)</f>
        <v>91750</v>
      </c>
      <c r="G6" s="59">
        <f>VLOOKUP('GPF JAN-FEB'!S2,'MASTER CELL'!A2:S12,4,0)</f>
        <v>73400</v>
      </c>
      <c r="H6" s="59">
        <f>ROUND(G6*12/100,0)</f>
        <v>8808</v>
      </c>
      <c r="I6" s="59">
        <f>ROUND(G6*8/100,0)</f>
        <v>5872</v>
      </c>
      <c r="J6" s="59">
        <f>SUM(G6:I6)</f>
        <v>88080</v>
      </c>
      <c r="K6" s="59">
        <f>C6-G6</f>
        <v>0</v>
      </c>
      <c r="L6" s="59">
        <f>D6-H6</f>
        <v>3670</v>
      </c>
      <c r="M6" s="59">
        <f>E7-I6</f>
        <v>0</v>
      </c>
      <c r="N6" s="59">
        <f>SUM(K6:M6)</f>
        <v>3670</v>
      </c>
      <c r="O6" s="34">
        <f>N6-P6</f>
        <v>3670</v>
      </c>
      <c r="P6" s="34">
        <f>ROUND(N6*S3/100,0)</f>
        <v>0</v>
      </c>
      <c r="Q6" s="35">
        <f>SUM(O6:P6)</f>
        <v>3670</v>
      </c>
      <c r="R6" s="35">
        <f>N6-Q6</f>
        <v>0</v>
      </c>
      <c r="S6" s="25"/>
      <c r="T6" s="6"/>
      <c r="U6" s="6"/>
    </row>
    <row r="7" spans="1:21" ht="26.25" customHeight="1">
      <c r="A7" s="59">
        <v>2</v>
      </c>
      <c r="B7" s="33">
        <v>43862</v>
      </c>
      <c r="C7" s="59">
        <f>C6</f>
        <v>73400</v>
      </c>
      <c r="D7" s="59">
        <f>ROUND(C7*17/100,0)</f>
        <v>12478</v>
      </c>
      <c r="E7" s="59">
        <f>ROUND(C7*8/100,0)</f>
        <v>5872</v>
      </c>
      <c r="F7" s="59">
        <f>SUM(C7:E7)</f>
        <v>91750</v>
      </c>
      <c r="G7" s="59">
        <f>G6</f>
        <v>73400</v>
      </c>
      <c r="H7" s="59">
        <f>ROUND(G7*12/100,0)</f>
        <v>8808</v>
      </c>
      <c r="I7" s="59">
        <f>ROUND(G7*8/100,0)</f>
        <v>5872</v>
      </c>
      <c r="J7" s="59">
        <f>SUM(G7:I7)</f>
        <v>88080</v>
      </c>
      <c r="K7" s="59">
        <f>C7-G7</f>
        <v>0</v>
      </c>
      <c r="L7" s="59">
        <f>D7-H7</f>
        <v>3670</v>
      </c>
      <c r="M7" s="59">
        <v>0</v>
      </c>
      <c r="N7" s="59">
        <f>SUM(K7:M7)</f>
        <v>3670</v>
      </c>
      <c r="O7" s="34">
        <f>N7-P7</f>
        <v>3670</v>
      </c>
      <c r="P7" s="34">
        <f>ROUND(N7*S3/100,0)</f>
        <v>0</v>
      </c>
      <c r="Q7" s="35">
        <f>SUM(O7:P7)</f>
        <v>3670</v>
      </c>
      <c r="R7" s="35">
        <f>N7-Q7</f>
        <v>0</v>
      </c>
      <c r="S7" s="25"/>
      <c r="T7" s="6"/>
      <c r="U7" s="6"/>
    </row>
    <row r="8" spans="1:21" ht="72.75" customHeight="1">
      <c r="A8" s="91" t="s">
        <v>4</v>
      </c>
      <c r="B8" s="91"/>
      <c r="C8" s="36">
        <f aca="true" t="shared" si="0" ref="C8:R8">SUM(C6:C7)</f>
        <v>146800</v>
      </c>
      <c r="D8" s="37">
        <f t="shared" si="0"/>
        <v>24956</v>
      </c>
      <c r="E8" s="36">
        <f t="shared" si="0"/>
        <v>11744</v>
      </c>
      <c r="F8" s="36">
        <f t="shared" si="0"/>
        <v>183500</v>
      </c>
      <c r="G8" s="36">
        <f t="shared" si="0"/>
        <v>146800</v>
      </c>
      <c r="H8" s="37">
        <f t="shared" si="0"/>
        <v>17616</v>
      </c>
      <c r="I8" s="36">
        <f t="shared" si="0"/>
        <v>11744</v>
      </c>
      <c r="J8" s="36">
        <f t="shared" si="0"/>
        <v>176160</v>
      </c>
      <c r="K8" s="36">
        <f t="shared" si="0"/>
        <v>0</v>
      </c>
      <c r="L8" s="37">
        <f t="shared" si="0"/>
        <v>7340</v>
      </c>
      <c r="M8" s="36">
        <f t="shared" si="0"/>
        <v>0</v>
      </c>
      <c r="N8" s="36">
        <f t="shared" si="0"/>
        <v>7340</v>
      </c>
      <c r="O8" s="37">
        <f t="shared" si="0"/>
        <v>7340</v>
      </c>
      <c r="P8" s="37">
        <f t="shared" si="0"/>
        <v>0</v>
      </c>
      <c r="Q8" s="37">
        <f t="shared" si="0"/>
        <v>7340</v>
      </c>
      <c r="R8" s="37">
        <f t="shared" si="0"/>
        <v>0</v>
      </c>
      <c r="S8" s="27"/>
      <c r="T8" s="7"/>
      <c r="U8" s="7"/>
    </row>
    <row r="14" spans="18:19" ht="12">
      <c r="R14" s="92" t="s">
        <v>41</v>
      </c>
      <c r="S14" s="93"/>
    </row>
  </sheetData>
  <sheetProtection password="CA9C" sheet="1"/>
  <mergeCells count="15">
    <mergeCell ref="G4:J4"/>
    <mergeCell ref="K4:N4"/>
    <mergeCell ref="O4:O5"/>
    <mergeCell ref="P4:P5"/>
    <mergeCell ref="Q4:Q5"/>
    <mergeCell ref="R4:R5"/>
    <mergeCell ref="S4:S5"/>
    <mergeCell ref="A8:B8"/>
    <mergeCell ref="R14:S14"/>
    <mergeCell ref="A1:S1"/>
    <mergeCell ref="A2:Q2"/>
    <mergeCell ref="A3:Q3"/>
    <mergeCell ref="A4:A5"/>
    <mergeCell ref="B4:B5"/>
    <mergeCell ref="C4:F4"/>
  </mergeCells>
  <printOptions/>
  <pageMargins left="0.7" right="0.61" top="0.4" bottom="0.75" header="0.3" footer="0.3"/>
  <pageSetup horizontalDpi="600" verticalDpi="600" orientation="landscape" scale="83" r:id="rId1"/>
  <headerFooter>
    <oddFooter>&amp;CRAJTEACHERS.NET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17" bestFit="1" customWidth="1"/>
    <col min="2" max="2" width="8.28125" style="23" bestFit="1" customWidth="1"/>
    <col min="3" max="3" width="7.28125" style="24" customWidth="1"/>
    <col min="4" max="13" width="7.28125" style="17" customWidth="1"/>
    <col min="14" max="15" width="9.57421875" style="17" customWidth="1"/>
    <col min="16" max="16" width="8.57421875" style="17" customWidth="1"/>
    <col min="17" max="17" width="10.57421875" style="17" customWidth="1"/>
    <col min="18" max="18" width="13.421875" style="17" customWidth="1"/>
    <col min="19" max="19" width="15.140625" style="17" customWidth="1"/>
    <col min="20" max="20" width="14.8515625" style="17" customWidth="1"/>
    <col min="21" max="21" width="10.140625" style="17" customWidth="1"/>
    <col min="22" max="24" width="9.140625" style="17" customWidth="1"/>
    <col min="25" max="16384" width="9.140625" style="17" customWidth="1"/>
  </cols>
  <sheetData>
    <row r="1" spans="1:21" ht="43.5" customHeight="1">
      <c r="A1" s="94" t="str">
        <f>VLOOKUP(S2,'MASTER CELL'!A16:K26,3,0)</f>
        <v>GOVT SR. SECONDARY SCHOOL, DILOD HATHI, ATRU (BARAN)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8"/>
      <c r="U1" s="18"/>
    </row>
    <row r="2" spans="1:21" ht="48.75" customHeight="1">
      <c r="A2" s="108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40" t="s">
        <v>21</v>
      </c>
      <c r="S2" s="30">
        <v>5</v>
      </c>
      <c r="T2" s="64"/>
      <c r="U2" s="19"/>
    </row>
    <row r="3" spans="1:21" ht="32.25" customHeight="1">
      <c r="A3" s="101" t="str">
        <f>VLOOKUP(S2,'MASTER CELL'!A16:K26,2,0)</f>
        <v>VIJAY LAXMI MEENA, TEACHER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41" t="s">
        <v>20</v>
      </c>
      <c r="S3" s="42">
        <f>VLOOKUP(S2,'MASTER CELL'!A16:K26,5,0)</f>
        <v>0</v>
      </c>
      <c r="T3" s="64"/>
      <c r="U3" s="20"/>
    </row>
    <row r="4" spans="1:21" ht="19.5" customHeight="1">
      <c r="A4" s="113" t="s">
        <v>8</v>
      </c>
      <c r="B4" s="115" t="s">
        <v>7</v>
      </c>
      <c r="C4" s="97" t="s">
        <v>0</v>
      </c>
      <c r="D4" s="97"/>
      <c r="E4" s="97"/>
      <c r="F4" s="97"/>
      <c r="G4" s="97" t="s">
        <v>5</v>
      </c>
      <c r="H4" s="97"/>
      <c r="I4" s="97"/>
      <c r="J4" s="97"/>
      <c r="K4" s="98" t="s">
        <v>6</v>
      </c>
      <c r="L4" s="99"/>
      <c r="M4" s="99"/>
      <c r="N4" s="100"/>
      <c r="O4" s="87" t="s">
        <v>53</v>
      </c>
      <c r="P4" s="87" t="s">
        <v>9</v>
      </c>
      <c r="Q4" s="87" t="s">
        <v>10</v>
      </c>
      <c r="R4" s="87" t="s">
        <v>54</v>
      </c>
      <c r="S4" s="97" t="s">
        <v>40</v>
      </c>
      <c r="T4" s="21"/>
      <c r="U4" s="21"/>
    </row>
    <row r="5" spans="1:21" ht="38.25" customHeight="1">
      <c r="A5" s="114"/>
      <c r="B5" s="116"/>
      <c r="C5" s="58" t="s">
        <v>1</v>
      </c>
      <c r="D5" s="58" t="s">
        <v>2</v>
      </c>
      <c r="E5" s="58" t="s">
        <v>3</v>
      </c>
      <c r="F5" s="58" t="s">
        <v>4</v>
      </c>
      <c r="G5" s="58" t="s">
        <v>1</v>
      </c>
      <c r="H5" s="58" t="s">
        <v>2</v>
      </c>
      <c r="I5" s="58" t="s">
        <v>3</v>
      </c>
      <c r="J5" s="58" t="s">
        <v>4</v>
      </c>
      <c r="K5" s="58" t="s">
        <v>33</v>
      </c>
      <c r="L5" s="58" t="s">
        <v>35</v>
      </c>
      <c r="M5" s="58" t="s">
        <v>3</v>
      </c>
      <c r="N5" s="58" t="s">
        <v>36</v>
      </c>
      <c r="O5" s="88"/>
      <c r="P5" s="88"/>
      <c r="Q5" s="88"/>
      <c r="R5" s="88"/>
      <c r="S5" s="97"/>
      <c r="T5" s="21"/>
      <c r="U5" s="21"/>
    </row>
    <row r="6" spans="1:21" ht="27" customHeight="1">
      <c r="A6" s="59">
        <v>1</v>
      </c>
      <c r="B6" s="43">
        <v>43831</v>
      </c>
      <c r="C6" s="59">
        <f>VLOOKUP('NPS JAN-FEB'!S2,'MASTER CELL'!A16:K26,4,0)</f>
        <v>50800</v>
      </c>
      <c r="D6" s="59">
        <f>ROUND(C6*17/100,0)</f>
        <v>8636</v>
      </c>
      <c r="E6" s="59">
        <f>ROUND(C6*8/100,0)</f>
        <v>4064</v>
      </c>
      <c r="F6" s="59">
        <f>SUM(C6:E6)</f>
        <v>63500</v>
      </c>
      <c r="G6" s="59">
        <f>VLOOKUP('NPS JAN-FEB'!S2,'MASTER CELL'!A16:F26,4,0)</f>
        <v>50800</v>
      </c>
      <c r="H6" s="59">
        <f>ROUND(G6*12/100,0)</f>
        <v>6096</v>
      </c>
      <c r="I6" s="59">
        <f>ROUND(C6*8/100,0)</f>
        <v>4064</v>
      </c>
      <c r="J6" s="59">
        <f>SUM(G6:I6)</f>
        <v>60960</v>
      </c>
      <c r="K6" s="59">
        <f aca="true" t="shared" si="0" ref="K6:M7">C6-G6</f>
        <v>0</v>
      </c>
      <c r="L6" s="59">
        <f t="shared" si="0"/>
        <v>2540</v>
      </c>
      <c r="M6" s="59">
        <f t="shared" si="0"/>
        <v>0</v>
      </c>
      <c r="N6" s="59">
        <f>SUM(K6:M6)</f>
        <v>2540</v>
      </c>
      <c r="O6" s="59">
        <f>ROUND(N6*10/100,0)</f>
        <v>254</v>
      </c>
      <c r="P6" s="35">
        <f>ROUND((N6)*S3/100,0)</f>
        <v>0</v>
      </c>
      <c r="Q6" s="35">
        <f>O6+P6</f>
        <v>254</v>
      </c>
      <c r="R6" s="35">
        <f>N6-Q6</f>
        <v>2286</v>
      </c>
      <c r="S6" s="55"/>
      <c r="T6" s="21"/>
      <c r="U6" s="21"/>
    </row>
    <row r="7" spans="1:21" ht="27" customHeight="1">
      <c r="A7" s="59">
        <v>2</v>
      </c>
      <c r="B7" s="43">
        <v>43862</v>
      </c>
      <c r="C7" s="59">
        <f>C6</f>
        <v>50800</v>
      </c>
      <c r="D7" s="59">
        <f>ROUND(C7*17/100,0)</f>
        <v>8636</v>
      </c>
      <c r="E7" s="59">
        <f>ROUND(C7*8/100,0)</f>
        <v>4064</v>
      </c>
      <c r="F7" s="59">
        <f>SUM(C7:E7)</f>
        <v>63500</v>
      </c>
      <c r="G7" s="59">
        <f>G6</f>
        <v>50800</v>
      </c>
      <c r="H7" s="59">
        <f>ROUND(G7*12/100,0)</f>
        <v>6096</v>
      </c>
      <c r="I7" s="59">
        <f>ROUND(C7*8/100,0)</f>
        <v>4064</v>
      </c>
      <c r="J7" s="59">
        <f>SUM(G7:I7)</f>
        <v>60960</v>
      </c>
      <c r="K7" s="59">
        <f t="shared" si="0"/>
        <v>0</v>
      </c>
      <c r="L7" s="59">
        <f t="shared" si="0"/>
        <v>2540</v>
      </c>
      <c r="M7" s="59">
        <f t="shared" si="0"/>
        <v>0</v>
      </c>
      <c r="N7" s="59">
        <f>SUM(K7:M7)</f>
        <v>2540</v>
      </c>
      <c r="O7" s="59">
        <f>ROUND(N7*10/100,0)</f>
        <v>254</v>
      </c>
      <c r="P7" s="35">
        <f>ROUND((N7)*S3/100,0)</f>
        <v>0</v>
      </c>
      <c r="Q7" s="35">
        <f>O7+P7</f>
        <v>254</v>
      </c>
      <c r="R7" s="35">
        <f>N7-Q7</f>
        <v>2286</v>
      </c>
      <c r="S7" s="55"/>
      <c r="T7" s="21"/>
      <c r="U7" s="21"/>
    </row>
    <row r="8" spans="1:21" ht="72.75" customHeight="1">
      <c r="A8" s="107" t="s">
        <v>4</v>
      </c>
      <c r="B8" s="107"/>
      <c r="C8" s="44">
        <f aca="true" t="shared" si="1" ref="C8:R8">SUM(C6:C7)</f>
        <v>101600</v>
      </c>
      <c r="D8" s="45">
        <f t="shared" si="1"/>
        <v>17272</v>
      </c>
      <c r="E8" s="44">
        <f t="shared" si="1"/>
        <v>8128</v>
      </c>
      <c r="F8" s="44">
        <f t="shared" si="1"/>
        <v>127000</v>
      </c>
      <c r="G8" s="44">
        <f t="shared" si="1"/>
        <v>101600</v>
      </c>
      <c r="H8" s="45">
        <f t="shared" si="1"/>
        <v>12192</v>
      </c>
      <c r="I8" s="44">
        <f t="shared" si="1"/>
        <v>8128</v>
      </c>
      <c r="J8" s="44">
        <f t="shared" si="1"/>
        <v>121920</v>
      </c>
      <c r="K8" s="44">
        <f t="shared" si="1"/>
        <v>0</v>
      </c>
      <c r="L8" s="45">
        <f t="shared" si="1"/>
        <v>5080</v>
      </c>
      <c r="M8" s="44">
        <f t="shared" si="1"/>
        <v>0</v>
      </c>
      <c r="N8" s="44">
        <f t="shared" si="1"/>
        <v>5080</v>
      </c>
      <c r="O8" s="44">
        <f t="shared" si="1"/>
        <v>508</v>
      </c>
      <c r="P8" s="45">
        <f t="shared" si="1"/>
        <v>0</v>
      </c>
      <c r="Q8" s="45">
        <f t="shared" si="1"/>
        <v>508</v>
      </c>
      <c r="R8" s="45">
        <f t="shared" si="1"/>
        <v>4572</v>
      </c>
      <c r="S8" s="56"/>
      <c r="T8" s="22"/>
      <c r="U8" s="22"/>
    </row>
    <row r="9" spans="1:19" ht="12">
      <c r="A9" s="46"/>
      <c r="B9" s="47"/>
      <c r="C9" s="4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2">
      <c r="A10" s="46"/>
      <c r="B10" s="47"/>
      <c r="C10" s="4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2">
      <c r="A11" s="46"/>
      <c r="B11" s="47"/>
      <c r="C11" s="48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2">
      <c r="A12" s="46"/>
      <c r="B12" s="47"/>
      <c r="C12" s="4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>
      <c r="A13" s="46"/>
      <c r="B13" s="47"/>
      <c r="C13" s="48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11" t="s">
        <v>41</v>
      </c>
      <c r="S13" s="112"/>
    </row>
    <row r="14" spans="1:19" ht="12">
      <c r="A14" s="46"/>
      <c r="B14" s="47"/>
      <c r="C14" s="48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</sheetData>
  <sheetProtection password="CA9C" sheet="1"/>
  <mergeCells count="15">
    <mergeCell ref="G4:J4"/>
    <mergeCell ref="K4:N4"/>
    <mergeCell ref="O4:O5"/>
    <mergeCell ref="P4:P5"/>
    <mergeCell ref="Q4:Q5"/>
    <mergeCell ref="R4:R5"/>
    <mergeCell ref="S4:S5"/>
    <mergeCell ref="A8:B8"/>
    <mergeCell ref="R13:S13"/>
    <mergeCell ref="A1:S1"/>
    <mergeCell ref="A2:Q2"/>
    <mergeCell ref="A3:Q3"/>
    <mergeCell ref="A4:A5"/>
    <mergeCell ref="B4:B5"/>
    <mergeCell ref="C4:F4"/>
  </mergeCells>
  <printOptions/>
  <pageMargins left="0.54" right="0.47" top="0.75" bottom="0.27" header="0.3" footer="0.83"/>
  <pageSetup horizontalDpi="600" verticalDpi="600" orientation="landscape" scale="81" r:id="rId1"/>
  <headerFooter>
    <oddFooter>&amp;CRAJTEACHERS.NET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rajsevak.com</dc:title>
  <dc:subject>arrear sheet</dc:subject>
  <dc:creator/>
  <cp:keywords/>
  <dc:description/>
  <cp:lastModifiedBy>Windows User</cp:lastModifiedBy>
  <cp:lastPrinted>2020-05-18T20:41:45Z</cp:lastPrinted>
  <dcterms:created xsi:type="dcterms:W3CDTF">1996-10-14T23:33:28Z</dcterms:created>
  <dcterms:modified xsi:type="dcterms:W3CDTF">2020-05-18T20:43:00Z</dcterms:modified>
  <cp:category/>
  <cp:version/>
  <cp:contentType/>
  <cp:contentStatus/>
</cp:coreProperties>
</file>