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narendra/Downloads/"/>
    </mc:Choice>
  </mc:AlternateContent>
  <xr:revisionPtr revIDLastSave="0" documentId="13_ncr:8001_{C9FAD8E8-7FD8-6E4B-BAEE-9DCCDD6615E9}" xr6:coauthVersionLast="38" xr6:coauthVersionMax="38" xr10:uidLastSave="{00000000-0000-0000-0000-000000000000}"/>
  <workbookProtection workbookPassword="C96F" lockStructure="1"/>
  <bookViews>
    <workbookView xWindow="0" yWindow="0" windowWidth="28800" windowHeight="18000" activeTab="3" xr2:uid="{00000000-000D-0000-FFFF-FFFF00000000}"/>
  </bookViews>
  <sheets>
    <sheet name="How To Use" sheetId="4" r:id="rId1"/>
    <sheet name="GA55A" sheetId="2" r:id="rId2"/>
    <sheet name="Other Deduction" sheetId="1" r:id="rId3"/>
    <sheet name="Computation" sheetId="3" r:id="rId4"/>
  </sheets>
  <definedNames>
    <definedName name="_tds1">#REF!</definedName>
    <definedName name="_tds2">#REF!</definedName>
    <definedName name="AIR.Code001">#REF!</definedName>
    <definedName name="AIR.Code002">#REF!</definedName>
    <definedName name="AIR.Code003">#REF!</definedName>
    <definedName name="AIR.Code004">#REF!</definedName>
    <definedName name="AIR.Code005">#REF!</definedName>
    <definedName name="AIR.Code006">#REF!</definedName>
    <definedName name="AIR.Code007">#REF!</definedName>
    <definedName name="AIR.Code008">#REF!</definedName>
    <definedName name="AIR.TaxExmpIntInc">#REF!</definedName>
    <definedName name="Bank1">#REF!</definedName>
    <definedName name="Bank10">#REF!</definedName>
    <definedName name="Bank11">#REF!</definedName>
    <definedName name="Bank12">#REF!</definedName>
    <definedName name="Bank2">#REF!</definedName>
    <definedName name="Bank3">#REF!</definedName>
    <definedName name="Bank4">#REF!</definedName>
    <definedName name="Bank5">#REF!</definedName>
    <definedName name="Bank6">#REF!</definedName>
    <definedName name="Bank6PCAR">#REF!</definedName>
    <definedName name="Bank7">#REF!</definedName>
    <definedName name="Bank8">#REF!</definedName>
    <definedName name="Bank9">#REF!</definedName>
    <definedName name="BankAccNo">#REF!</definedName>
    <definedName name="BankArrear">#REF!</definedName>
    <definedName name="BankArrear0">#REF!</definedName>
    <definedName name="BankArrear1">#REF!</definedName>
    <definedName name="BankArrear2">#REF!</definedName>
    <definedName name="BankArrear3">#REF!</definedName>
    <definedName name="BankBonus">#REF!</definedName>
    <definedName name="BankDA10">#REF!</definedName>
    <definedName name="BankDA5">#REF!</definedName>
    <definedName name="BankDA6">#REF!</definedName>
    <definedName name="BankDA8">#REF!</definedName>
    <definedName name="BankPL">#REF!</definedName>
    <definedName name="cmb_IncD.BankAccountType">#REF!</definedName>
    <definedName name="cmb_IncD.EcsRequired">#REF!</definedName>
    <definedName name="cmb_TDSal.StateCode">#REF!</definedName>
    <definedName name="cmb_TDSoth.StateCode">#REF!</definedName>
    <definedName name="i_general">#REF!</definedName>
    <definedName name="i_general2">#REF!</definedName>
    <definedName name="i_tds">#REF!</definedName>
    <definedName name="IncD.AdvanceTax">#REF!</definedName>
    <definedName name="IncD.AggregateIncome">#REF!</definedName>
    <definedName name="IncD.BalTaxPayable">#REF!</definedName>
    <definedName name="IncD.BankAccountNumber">#REF!</definedName>
    <definedName name="IncD.BankAccountType">#REF!</definedName>
    <definedName name="IncD.EcsRequired">#REF!</definedName>
    <definedName name="IncD.EducationCess">#REF!</definedName>
    <definedName name="IncD.FamPension">#REF!</definedName>
    <definedName name="IncD.GrossTaxLiability">#REF!</definedName>
    <definedName name="IncD.GrossTotIncome">#REF!</definedName>
    <definedName name="IncD.IncomeFromOS">#REF!</definedName>
    <definedName name="IncD.IncomeFromSal">#REF!</definedName>
    <definedName name="IncD.IndInterest">#REF!</definedName>
    <definedName name="IncD.IntrstPayUs234A">#REF!</definedName>
    <definedName name="IncD.IntrstPayUs234B">#REF!</definedName>
    <definedName name="IncD.IntrstPayUs234C">#REF!</definedName>
    <definedName name="IncD.MICRCode">#REF!</definedName>
    <definedName name="IncD.NetAgriculturalIncome">#REF!</definedName>
    <definedName name="IncD.NetTaxLiability">#REF!</definedName>
    <definedName name="IncD.RebateOnAgriInc">#REF!</definedName>
    <definedName name="IncD.RefundDue">#REF!</definedName>
    <definedName name="IncD.Section80C">#REF!</definedName>
    <definedName name="IncD.Section80CCC">#REF!</definedName>
    <definedName name="IncD.Section80CCD">#REF!</definedName>
    <definedName name="IncD.Section80D">#REF!</definedName>
    <definedName name="IncD.Section80DD">#REF!</definedName>
    <definedName name="IncD.Section80DDB">#REF!</definedName>
    <definedName name="IncD.Section80E">#REF!</definedName>
    <definedName name="IncD.Section80G">#REF!</definedName>
    <definedName name="IncD.Section80GG">#REF!</definedName>
    <definedName name="IncD.Section80GGA">#REF!</definedName>
    <definedName name="IncD.Section80GGC">#REF!</definedName>
    <definedName name="IncD.Section80U">#REF!</definedName>
    <definedName name="IncD.Section89">#REF!</definedName>
    <definedName name="IncD.Section90and91">#REF!</definedName>
    <definedName name="IncD.SelfAssessmentTax">#REF!</definedName>
    <definedName name="IncD.SurchargeOnTaxPayable">#REF!</definedName>
    <definedName name="IncD.TaxOnAggregateInc">#REF!</definedName>
    <definedName name="IncD.TDS">#REF!</definedName>
    <definedName name="IncD.TotalChapVIADeductions">#REF!</definedName>
    <definedName name="IncD.TotalIncome">#REF!</definedName>
    <definedName name="IncD.TotalIntrstPay">#REF!</definedName>
    <definedName name="IncD.TotalTaxesPaid">#REF!</definedName>
    <definedName name="IncD.TotalTaxPayable">#REF!</definedName>
    <definedName name="IncD.TotTaxPlusIntrstPay">#REF!</definedName>
    <definedName name="IT.Amt">#REF!</definedName>
    <definedName name="IT.FormulaOFS">#REF!</definedName>
    <definedName name="_xlnm.Print_Area" localSheetId="3">Computation!$B$1:$Q$64</definedName>
    <definedName name="_xlnm.Print_Area" localSheetId="1">GA55A!$C$6:$AC$40</definedName>
    <definedName name="Sex">'Other Deduction'!#REF!</definedName>
    <definedName name="sheet1.CityOrTownOrDistrict">#REF!</definedName>
    <definedName name="sheet1.DOB">#REF!</definedName>
    <definedName name="sheet1.EmployerCategory1">#REF!</definedName>
    <definedName name="sheet1.FirstName">#REF!</definedName>
    <definedName name="sheet1.Gender1">#REF!</definedName>
    <definedName name="sheet1.LocalityOrArea">#REF!</definedName>
    <definedName name="sheet1.MiddleName">#REF!</definedName>
    <definedName name="sheet1.newstcode">#REF!</definedName>
    <definedName name="sheet1.OrigRetFiledDate">#REF!</definedName>
    <definedName name="sheet1.PAN">#REF!</definedName>
    <definedName name="sheet1.PhoneNo">#REF!</definedName>
    <definedName name="sheet1.PinCode">#REF!</definedName>
    <definedName name="sheet1.ReceiptNo">#REF!</definedName>
    <definedName name="sheet1.ResidenceName">#REF!</definedName>
    <definedName name="sheet1.ResidenceNo">#REF!</definedName>
    <definedName name="sheet1.ResidentialStatus">#REF!</definedName>
    <definedName name="sheet1.ResidentialStatus1">#REF!</definedName>
    <definedName name="sheet1.ReturnFileSec">#REF!</definedName>
    <definedName name="sheet1.ReturnFileSec1">#REF!</definedName>
    <definedName name="sheet1.ReturnType">#REF!</definedName>
    <definedName name="sheet1.ReturnType1">#REF!</definedName>
    <definedName name="sheet1.RoadOrStreet">#REF!</definedName>
    <definedName name="sheet1.StateCode">#REF!</definedName>
    <definedName name="sheet1.StateCode1">#REF!</definedName>
    <definedName name="sheet1.Status">#REF!</definedName>
    <definedName name="sheet1.Status1">#REF!</definedName>
    <definedName name="sheet1.STDcode">#REF!</definedName>
    <definedName name="sheet1.SurNameOrOrgName">#REF!</definedName>
    <definedName name="sheet1.SwVersionNo">#REF!</definedName>
    <definedName name="TaxP.Amt">#REF!</definedName>
    <definedName name="TaxP.BSRCode">#REF!</definedName>
    <definedName name="TaxP.DateDep">#REF!</definedName>
    <definedName name="TaxP.NameOfBank">#REF!</definedName>
    <definedName name="TaxP.NameOfBranch">#REF!</definedName>
    <definedName name="TaxP.SrlNoOfChaln">#REF!</definedName>
    <definedName name="TDS_Sum">#REF!</definedName>
    <definedName name="TDS1.TotalTDSSal">#REF!</definedName>
    <definedName name="TDS2_sum">#REF!</definedName>
    <definedName name="TDSal.AddrDetail">#REF!</definedName>
    <definedName name="TDSal.CityOrTownOrDistrict">#REF!</definedName>
    <definedName name="TDSal.DeductUnderChapVIA">#REF!</definedName>
    <definedName name="TDSal.EmployerOrDeductorOrCollecterName">#REF!</definedName>
    <definedName name="TDSal.IncChrgSal">#REF!</definedName>
    <definedName name="TDSal.PinCode">#REF!</definedName>
    <definedName name="TDSal.StateCode">#REF!</definedName>
    <definedName name="TDSal.TAN">#REF!</definedName>
    <definedName name="TDSal.TaxPayIncluSurchEdnCes">#REF!</definedName>
    <definedName name="TDSal.TaxPayRefund">#REF!</definedName>
    <definedName name="TDSal.TotalTDSSal">#REF!</definedName>
    <definedName name="TDSoth.AddrDetail">#REF!</definedName>
    <definedName name="TDSoth.AmtPaid">#REF!</definedName>
    <definedName name="TDSoth.CityOrTownOrDistrict">#REF!</definedName>
    <definedName name="TDSoth.ClaimOutOfTotTDSOnAmtPaid">#REF!</definedName>
    <definedName name="TDSoth.DatePayCred">#REF!</definedName>
    <definedName name="TDSoth.EmployerOrDeductorOrCollecterName">#REF!</definedName>
    <definedName name="TDSoth.PinCode">#REF!</definedName>
    <definedName name="TDSoth.StateCode">#REF!</definedName>
    <definedName name="TDSoth.TAN">#REF!</definedName>
    <definedName name="TDSoth.TotTDSOnAmtPaid">#REF!</definedName>
    <definedName name="tp">#REF!</definedName>
    <definedName name="Ver.AssesseeVerName">#REF!</definedName>
    <definedName name="Ver.Date">#REF!</definedName>
    <definedName name="Ver.FatherName">#REF!</definedName>
    <definedName name="Ver.IdentificationNoOfTRP">#REF!</definedName>
    <definedName name="Ver.NameOfTRP">#REF!</definedName>
    <definedName name="Ver.Place">#REF!</definedName>
    <definedName name="Ver.ReImbFrmGov">#REF!</definedName>
    <definedName name="Z_01E6FF9C_BB30_4C32_9D09_6DB93F11503E_.wvu.Cols" localSheetId="3" hidden="1">Computation!$S:$XFD</definedName>
    <definedName name="Z_01E6FF9C_BB30_4C32_9D09_6DB93F11503E_.wvu.Cols" localSheetId="1" hidden="1">GA55A!$AE:$XFD</definedName>
    <definedName name="Z_01E6FF9C_BB30_4C32_9D09_6DB93F11503E_.wvu.Cols" localSheetId="2" hidden="1">'Other Deduction'!$G:$XFD</definedName>
    <definedName name="Z_01E6FF9C_BB30_4C32_9D09_6DB93F11503E_.wvu.PrintArea" localSheetId="3" hidden="1">Computation!$B$1:$Q$68</definedName>
    <definedName name="Z_01E6FF9C_BB30_4C32_9D09_6DB93F11503E_.wvu.PrintArea" localSheetId="1" hidden="1">GA55A!$C$6:$AC$38</definedName>
    <definedName name="Z_01E6FF9C_BB30_4C32_9D09_6DB93F11503E_.wvu.Rows" localSheetId="3" hidden="1">Computation!$74:$1048576,Computation!$70:$73</definedName>
    <definedName name="Z_01E6FF9C_BB30_4C32_9D09_6DB93F11503E_.wvu.Rows" localSheetId="1" hidden="1">GA55A!$951:$1048576,GA55A!$39:$950</definedName>
    <definedName name="Z_01E6FF9C_BB30_4C32_9D09_6DB93F11503E_.wvu.Rows" localSheetId="2" hidden="1">'Other Deduction'!$560:$1048576,'Other Deduction'!$22:$559</definedName>
    <definedName name="Z_483AFC7C_A53B_4837_A853_31CBC6C9ED1B_.wvu.Cols" localSheetId="3" hidden="1">Computation!$S:$XFD</definedName>
    <definedName name="Z_483AFC7C_A53B_4837_A853_31CBC6C9ED1B_.wvu.Cols" localSheetId="1" hidden="1">GA55A!$AE:$XFD</definedName>
    <definedName name="Z_483AFC7C_A53B_4837_A853_31CBC6C9ED1B_.wvu.Cols" localSheetId="2" hidden="1">'Other Deduction'!$G:$XFD</definedName>
    <definedName name="Z_483AFC7C_A53B_4837_A853_31CBC6C9ED1B_.wvu.PrintArea" localSheetId="3" hidden="1">Computation!$B$1:$Q$68</definedName>
    <definedName name="Z_483AFC7C_A53B_4837_A853_31CBC6C9ED1B_.wvu.PrintArea" localSheetId="1" hidden="1">GA55A!$C$6:$AC$38</definedName>
    <definedName name="Z_483AFC7C_A53B_4837_A853_31CBC6C9ED1B_.wvu.Rows" localSheetId="3" hidden="1">Computation!$74:$1048576,Computation!$70:$73</definedName>
    <definedName name="Z_483AFC7C_A53B_4837_A853_31CBC6C9ED1B_.wvu.Rows" localSheetId="1" hidden="1">GA55A!$951:$1048576,GA55A!$39:$950</definedName>
    <definedName name="Z_483AFC7C_A53B_4837_A853_31CBC6C9ED1B_.wvu.Rows" localSheetId="2" hidden="1">'Other Deduction'!$560:$1048576,'Other Deduction'!$22:$559</definedName>
  </definedNames>
  <calcPr calcId="179021"/>
  <customWorkbookViews>
    <customWorkbookView name="Kalu Ram Kumawat - Personal View" guid="{01E6FF9C-BB30-4C32-9D09-6DB93F11503E}" mergeInterval="0" personalView="1" maximized="1" xWindow="1" yWindow="1" windowWidth="1024" windowHeight="547" activeSheetId="1"/>
    <customWorkbookView name="x - Personal View" guid="{483AFC7C-A53B-4837-A853-31CBC6C9ED1B}" mergeInterval="0" personalView="1" maximized="1" xWindow="1" yWindow="1" windowWidth="800" windowHeight="38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58" i="3" l="1"/>
  <c r="Q39" i="3"/>
  <c r="Q38" i="3"/>
  <c r="Q37" i="3"/>
  <c r="Q36" i="3"/>
  <c r="Q35" i="3"/>
  <c r="Q32" i="3"/>
  <c r="Q41" i="3"/>
  <c r="Q42" i="3"/>
  <c r="Q40" i="3"/>
  <c r="O25" i="3"/>
  <c r="O24" i="3"/>
  <c r="O21" i="3"/>
  <c r="O30" i="2"/>
  <c r="X30" i="2"/>
  <c r="O61" i="3" s="1"/>
  <c r="H30" i="2"/>
  <c r="D30" i="2"/>
  <c r="AA29" i="2"/>
  <c r="N32" i="2"/>
  <c r="X32" i="2" s="1"/>
  <c r="N31" i="2"/>
  <c r="X31" i="2" s="1"/>
  <c r="N29" i="2"/>
  <c r="N28" i="2"/>
  <c r="Q16" i="3"/>
  <c r="M8" i="3"/>
  <c r="S12" i="2"/>
  <c r="H24" i="2"/>
  <c r="O24" i="2" s="1"/>
  <c r="H12" i="2"/>
  <c r="O12" i="2" s="1"/>
  <c r="I12" i="2"/>
  <c r="D13" i="2"/>
  <c r="H13" i="2" s="1"/>
  <c r="I26" i="3"/>
  <c r="Z13" i="2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31" i="2" s="1"/>
  <c r="Z32" i="2" s="1"/>
  <c r="Y13" i="2"/>
  <c r="Y14" i="2" s="1"/>
  <c r="Y15" i="2" s="1"/>
  <c r="Y16" i="2" s="1"/>
  <c r="Y17" i="2" s="1"/>
  <c r="Y18" i="2" s="1"/>
  <c r="Y19" i="2" s="1"/>
  <c r="Y20" i="2" s="1"/>
  <c r="Y21" i="2" s="1"/>
  <c r="Y22" i="2" s="1"/>
  <c r="Y23" i="2" s="1"/>
  <c r="Y24" i="2" s="1"/>
  <c r="Y25" i="2" s="1"/>
  <c r="Y26" i="2" s="1"/>
  <c r="Y27" i="2" s="1"/>
  <c r="Y28" i="2" s="1"/>
  <c r="Y31" i="2" s="1"/>
  <c r="Y32" i="2" s="1"/>
  <c r="J14" i="2"/>
  <c r="AA31" i="2" l="1"/>
  <c r="AB31" i="2" s="1"/>
  <c r="AA32" i="2"/>
  <c r="AB32" i="2" s="1"/>
  <c r="N30" i="2"/>
  <c r="S13" i="2"/>
  <c r="AB29" i="2"/>
  <c r="AA30" i="2"/>
  <c r="O13" i="2"/>
  <c r="I13" i="2"/>
  <c r="P3" i="3"/>
  <c r="O28" i="3"/>
  <c r="D27" i="2"/>
  <c r="N27" i="2" s="1"/>
  <c r="Z33" i="2"/>
  <c r="Y33" i="2"/>
  <c r="U33" i="2"/>
  <c r="K13" i="2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AA28" i="2"/>
  <c r="AA27" i="2"/>
  <c r="AA26" i="2"/>
  <c r="P11" i="2"/>
  <c r="O11" i="2"/>
  <c r="AB30" i="2" l="1"/>
  <c r="K33" i="2"/>
  <c r="AB27" i="2"/>
  <c r="AA24" i="2"/>
  <c r="O27" i="3"/>
  <c r="I24" i="3"/>
  <c r="W13" i="2"/>
  <c r="V13" i="2"/>
  <c r="AA12" i="2" l="1"/>
  <c r="Q13" i="2" l="1"/>
  <c r="N24" i="2"/>
  <c r="AB24" i="2" s="1"/>
  <c r="W14" i="2"/>
  <c r="V14" i="2"/>
  <c r="T13" i="2"/>
  <c r="R13" i="2"/>
  <c r="P13" i="2"/>
  <c r="A2" i="1"/>
  <c r="M7" i="3"/>
  <c r="O26" i="3"/>
  <c r="O23" i="3"/>
  <c r="O22" i="3"/>
  <c r="I27" i="3"/>
  <c r="I23" i="3"/>
  <c r="I22" i="3"/>
  <c r="K13" i="3"/>
  <c r="M11" i="3"/>
  <c r="E13" i="3" s="1"/>
  <c r="Q5" i="3"/>
  <c r="L3" i="3"/>
  <c r="E3" i="3"/>
  <c r="B1" i="3"/>
  <c r="J15" i="2"/>
  <c r="J16" i="2" s="1"/>
  <c r="J17" i="2" s="1"/>
  <c r="J18" i="2" s="1"/>
  <c r="J19" i="2" s="1"/>
  <c r="J20" i="2" s="1"/>
  <c r="J21" i="2" s="1"/>
  <c r="J22" i="2" s="1"/>
  <c r="J23" i="2" s="1"/>
  <c r="J13" i="2"/>
  <c r="M13" i="2"/>
  <c r="L13" i="2"/>
  <c r="G13" i="2"/>
  <c r="F13" i="2"/>
  <c r="E13" i="2"/>
  <c r="E14" i="2"/>
  <c r="E15" i="2"/>
  <c r="E16" i="2"/>
  <c r="E17" i="2"/>
  <c r="E18" i="2"/>
  <c r="E19" i="2"/>
  <c r="E20" i="2"/>
  <c r="E21" i="2"/>
  <c r="E22" i="2"/>
  <c r="E23" i="2"/>
  <c r="J33" i="2" l="1"/>
  <c r="G14" i="2"/>
  <c r="G15" i="2" s="1"/>
  <c r="G16" i="2" s="1"/>
  <c r="G17" i="2" s="1"/>
  <c r="G18" i="2" s="1"/>
  <c r="G19" i="2" s="1"/>
  <c r="G20" i="2" s="1"/>
  <c r="G21" i="2" s="1"/>
  <c r="G22" i="2" s="1"/>
  <c r="G23" i="2" s="1"/>
  <c r="R14" i="2"/>
  <c r="R15" i="2" s="1"/>
  <c r="R16" i="2" s="1"/>
  <c r="R17" i="2" s="1"/>
  <c r="R18" i="2" s="1"/>
  <c r="R19" i="2" s="1"/>
  <c r="R20" i="2" s="1"/>
  <c r="R21" i="2" s="1"/>
  <c r="R22" i="2" s="1"/>
  <c r="R23" i="2" s="1"/>
  <c r="Q14" i="2"/>
  <c r="Q15" i="2" s="1"/>
  <c r="Q16" i="2" s="1"/>
  <c r="Q17" i="2" s="1"/>
  <c r="Q18" i="2" s="1"/>
  <c r="Q19" i="2" s="1"/>
  <c r="Q20" i="2" s="1"/>
  <c r="Q21" i="2" s="1"/>
  <c r="Q22" i="2" s="1"/>
  <c r="Q23" i="2" s="1"/>
  <c r="E33" i="2"/>
  <c r="F14" i="2"/>
  <c r="F15" i="2" s="1"/>
  <c r="F16" i="2" s="1"/>
  <c r="F17" i="2" s="1"/>
  <c r="F18" i="2" s="1"/>
  <c r="F19" i="2" s="1"/>
  <c r="F20" i="2" s="1"/>
  <c r="F21" i="2" s="1"/>
  <c r="F22" i="2" s="1"/>
  <c r="F23" i="2" s="1"/>
  <c r="L14" i="2"/>
  <c r="L15" i="2" s="1"/>
  <c r="L16" i="2" s="1"/>
  <c r="L17" i="2" s="1"/>
  <c r="L18" i="2" s="1"/>
  <c r="L19" i="2" s="1"/>
  <c r="L20" i="2" s="1"/>
  <c r="L21" i="2" s="1"/>
  <c r="L22" i="2" s="1"/>
  <c r="L23" i="2" s="1"/>
  <c r="P14" i="2"/>
  <c r="P15" i="2" s="1"/>
  <c r="P16" i="2" s="1"/>
  <c r="T14" i="2"/>
  <c r="T15" i="2" s="1"/>
  <c r="T16" i="2" s="1"/>
  <c r="T17" i="2" s="1"/>
  <c r="T18" i="2" s="1"/>
  <c r="T19" i="2" s="1"/>
  <c r="T20" i="2" s="1"/>
  <c r="T21" i="2" s="1"/>
  <c r="T22" i="2" s="1"/>
  <c r="T23" i="2" s="1"/>
  <c r="D14" i="2"/>
  <c r="S14" i="2" s="1"/>
  <c r="Q43" i="3"/>
  <c r="AB28" i="2"/>
  <c r="W15" i="2"/>
  <c r="W16" i="2" s="1"/>
  <c r="W17" i="2" s="1"/>
  <c r="W18" i="2" s="1"/>
  <c r="W19" i="2" s="1"/>
  <c r="W20" i="2" s="1"/>
  <c r="W21" i="2" s="1"/>
  <c r="W22" i="2" s="1"/>
  <c r="W23" i="2" s="1"/>
  <c r="V15" i="2"/>
  <c r="V16" i="2" s="1"/>
  <c r="V17" i="2" s="1"/>
  <c r="V18" i="2" s="1"/>
  <c r="V19" i="2" s="1"/>
  <c r="V20" i="2" s="1"/>
  <c r="V21" i="2" s="1"/>
  <c r="V22" i="2" s="1"/>
  <c r="V23" i="2" s="1"/>
  <c r="P17" i="2"/>
  <c r="P18" i="2" s="1"/>
  <c r="P19" i="2" s="1"/>
  <c r="P20" i="2" s="1"/>
  <c r="P21" i="2" s="1"/>
  <c r="P22" i="2" s="1"/>
  <c r="P23" i="2" s="1"/>
  <c r="N12" i="2"/>
  <c r="X13" i="2" s="1"/>
  <c r="M14" i="2"/>
  <c r="M15" i="2" s="1"/>
  <c r="M16" i="2" s="1"/>
  <c r="M17" i="2" s="1"/>
  <c r="M18" i="2" s="1"/>
  <c r="M19" i="2" s="1"/>
  <c r="M20" i="2" s="1"/>
  <c r="M21" i="2" s="1"/>
  <c r="M22" i="2" s="1"/>
  <c r="M23" i="2" s="1"/>
  <c r="H14" i="2" l="1"/>
  <c r="O14" i="2" s="1"/>
  <c r="I14" i="2"/>
  <c r="L33" i="2"/>
  <c r="F33" i="2"/>
  <c r="R33" i="2"/>
  <c r="T33" i="2"/>
  <c r="I21" i="3" s="1"/>
  <c r="D15" i="2"/>
  <c r="S15" i="2" s="1"/>
  <c r="AA13" i="2"/>
  <c r="P33" i="2"/>
  <c r="V33" i="2"/>
  <c r="I28" i="3" s="1"/>
  <c r="X14" i="2"/>
  <c r="X15" i="2" s="1"/>
  <c r="X16" i="2" s="1"/>
  <c r="X17" i="2" s="1"/>
  <c r="X18" i="2" s="1"/>
  <c r="X19" i="2" s="1"/>
  <c r="X20" i="2" s="1"/>
  <c r="X21" i="2" s="1"/>
  <c r="X22" i="2" s="1"/>
  <c r="X23" i="2" s="1"/>
  <c r="N13" i="2"/>
  <c r="W33" i="2"/>
  <c r="H13" i="3" s="1"/>
  <c r="M33" i="2"/>
  <c r="Q33" i="2"/>
  <c r="G33" i="2"/>
  <c r="D16" i="2" l="1"/>
  <c r="S16" i="2" s="1"/>
  <c r="H15" i="2"/>
  <c r="O15" i="2" s="1"/>
  <c r="I15" i="2"/>
  <c r="AB13" i="2"/>
  <c r="N14" i="2"/>
  <c r="X33" i="2"/>
  <c r="AA14" i="2"/>
  <c r="F61" i="3"/>
  <c r="M13" i="3"/>
  <c r="Q14" i="3" s="1"/>
  <c r="H16" i="2" l="1"/>
  <c r="O16" i="2" s="1"/>
  <c r="I16" i="2"/>
  <c r="AB14" i="2"/>
  <c r="AA15" i="2"/>
  <c r="N15" i="2"/>
  <c r="D17" i="2"/>
  <c r="S17" i="2" s="1"/>
  <c r="H17" i="2" l="1"/>
  <c r="O17" i="2" s="1"/>
  <c r="I17" i="2"/>
  <c r="N16" i="2"/>
  <c r="AB15" i="2"/>
  <c r="AA16" i="2"/>
  <c r="J61" i="3"/>
  <c r="D18" i="2"/>
  <c r="S18" i="2" s="1"/>
  <c r="N17" i="2" l="1"/>
  <c r="H18" i="2"/>
  <c r="O18" i="2" s="1"/>
  <c r="I18" i="2"/>
  <c r="AB16" i="2"/>
  <c r="AA17" i="2"/>
  <c r="M61" i="3"/>
  <c r="L61" i="3"/>
  <c r="F8" i="1"/>
  <c r="D19" i="2"/>
  <c r="S19" i="2" s="1"/>
  <c r="AB17" i="2" l="1"/>
  <c r="H19" i="2"/>
  <c r="O19" i="2" s="1"/>
  <c r="I19" i="2"/>
  <c r="N18" i="2"/>
  <c r="AA18" i="2"/>
  <c r="D26" i="2"/>
  <c r="H26" i="2" s="1"/>
  <c r="P61" i="3"/>
  <c r="D20" i="2"/>
  <c r="S20" i="2" s="1"/>
  <c r="O20" i="2" l="1"/>
  <c r="N19" i="2"/>
  <c r="H20" i="2"/>
  <c r="I20" i="2"/>
  <c r="H25" i="2"/>
  <c r="O25" i="2" s="1"/>
  <c r="AB18" i="2"/>
  <c r="AA19" i="2"/>
  <c r="AB12" i="2"/>
  <c r="D21" i="2"/>
  <c r="S21" i="2" s="1"/>
  <c r="AB19" i="2" l="1"/>
  <c r="H21" i="2"/>
  <c r="O21" i="2" s="1"/>
  <c r="I21" i="2"/>
  <c r="N20" i="2"/>
  <c r="N25" i="2"/>
  <c r="AA25" i="2"/>
  <c r="N26" i="2"/>
  <c r="AB26" i="2" s="1"/>
  <c r="AA20" i="2"/>
  <c r="D22" i="2"/>
  <c r="S22" i="2" s="1"/>
  <c r="H22" i="2" l="1"/>
  <c r="O22" i="2" s="1"/>
  <c r="I22" i="2"/>
  <c r="AB20" i="2"/>
  <c r="AB25" i="2"/>
  <c r="AA21" i="2"/>
  <c r="N21" i="2"/>
  <c r="D23" i="2"/>
  <c r="S23" i="2" s="1"/>
  <c r="S33" i="2" l="1"/>
  <c r="H23" i="2"/>
  <c r="O23" i="2" s="1"/>
  <c r="O33" i="2" s="1"/>
  <c r="I23" i="2"/>
  <c r="I33" i="2" s="1"/>
  <c r="AA22" i="2"/>
  <c r="AB21" i="2"/>
  <c r="N22" i="2"/>
  <c r="D33" i="2"/>
  <c r="I20" i="3"/>
  <c r="H33" i="2" l="1"/>
  <c r="AB22" i="2"/>
  <c r="AA23" i="2"/>
  <c r="AA33" i="2" s="1"/>
  <c r="F19" i="1"/>
  <c r="N23" i="2" l="1"/>
  <c r="AB23" i="2" l="1"/>
  <c r="AB33" i="2" s="1"/>
  <c r="N33" i="2"/>
  <c r="Q4" i="3" s="1"/>
  <c r="O20" i="3"/>
  <c r="Q31" i="3" s="1"/>
  <c r="I25" i="3"/>
  <c r="O29" i="3" l="1"/>
  <c r="Q30" i="3" s="1"/>
  <c r="Q6" i="3"/>
  <c r="M9" i="3" s="1"/>
  <c r="Q9" i="3" s="1"/>
  <c r="F4" i="1"/>
  <c r="F17" i="1" s="1"/>
  <c r="D20" i="1" l="1"/>
  <c r="F12" i="1"/>
  <c r="Q10" i="3"/>
  <c r="Q15" i="3" s="1"/>
  <c r="Q17" i="3" s="1"/>
  <c r="A20" i="1"/>
  <c r="Q33" i="3"/>
  <c r="Q44" i="3" s="1"/>
  <c r="Q45" i="3" l="1"/>
  <c r="Q46" i="3" s="1"/>
  <c r="Q50" i="3" s="1"/>
  <c r="Q52" i="3" l="1"/>
  <c r="Q51" i="3"/>
  <c r="F6" i="1"/>
  <c r="Q53" i="3" l="1"/>
  <c r="Q54" i="3" s="1"/>
  <c r="Q55" i="3" l="1"/>
  <c r="Q56" i="3" l="1"/>
  <c r="Q57" i="3" s="1"/>
  <c r="Q59" i="3" s="1"/>
  <c r="B62" i="3" l="1"/>
  <c r="A19" i="1" s="1"/>
  <c r="Q62" i="3"/>
  <c r="D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 P</author>
  </authors>
  <commentList>
    <comment ref="Z2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 xml:space="preserve">C P:
</t>
        </r>
        <r>
          <rPr>
            <b/>
            <sz val="9"/>
            <color rgb="FF000000"/>
            <rFont val="Tahoma"/>
            <family val="2"/>
          </rPr>
          <t xml:space="preserve">Please select for NPS Employee "Yes"
</t>
        </r>
        <r>
          <rPr>
            <b/>
            <sz val="9"/>
            <color rgb="FF000000"/>
            <rFont val="Tahoma"/>
            <family val="2"/>
          </rPr>
          <t>Otherwise "No".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 P:
Please Select 
 Yes or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 P:
Example
For Month July,
Please Select 7 in Drop Down Menu.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<sst xmlns="http://schemas.openxmlformats.org/spreadsheetml/2006/main" count="300" uniqueCount="237">
  <si>
    <t>PS Aarampura</t>
  </si>
  <si>
    <t>SI LOAN + INT</t>
  </si>
  <si>
    <t>Basic Pay</t>
  </si>
  <si>
    <t>Dearness Pay</t>
  </si>
  <si>
    <t>UPS Pathraj Kala</t>
  </si>
  <si>
    <t>UPS Manda</t>
  </si>
  <si>
    <t>LIC</t>
  </si>
  <si>
    <t>UPS Ramsinghpura</t>
  </si>
  <si>
    <t>edku fdjk;k NwV ds fy, jlhn dh vko';drk</t>
  </si>
  <si>
    <t>;w- ,y- vkbZ- ih-@okf"kZd Iyku</t>
  </si>
  <si>
    <t>uke deZpkjh %</t>
  </si>
  <si>
    <t>#-</t>
  </si>
  <si>
    <t xml:space="preserve">                                                           'ks"k ¼4&amp;5½</t>
  </si>
  <si>
    <t xml:space="preserve"> x`g _.k ij C;kt</t>
  </si>
  <si>
    <t>Month</t>
  </si>
  <si>
    <t>SI</t>
  </si>
  <si>
    <t>RPMF</t>
  </si>
  <si>
    <t>jk"Vªh; cpr i= ij vnr C;kt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</si>
  <si>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</si>
  <si>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</si>
  <si>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</si>
  <si>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</si>
  <si>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</si>
  <si>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</si>
  <si>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</si>
  <si>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</si>
  <si>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Gross Pay</t>
  </si>
  <si>
    <t>Taxable Amt</t>
  </si>
  <si>
    <t>vU; vk;</t>
  </si>
  <si>
    <t>PAN :</t>
  </si>
  <si>
    <t>Name :</t>
  </si>
  <si>
    <t>Post :</t>
  </si>
  <si>
    <t xml:space="preserve"> in %</t>
  </si>
  <si>
    <t xml:space="preserve">                                                              'ks"k ¼2&amp;3½</t>
  </si>
  <si>
    <t>¼v½x`g lEifr ls vk;%¼1½ Loa; ds mi;ksx esa &amp;'kwU;</t>
  </si>
  <si>
    <t>¼2½ izkIr fdjk;k #-</t>
  </si>
  <si>
    <t xml:space="preserve">¼c½ ?kVk;sa </t>
  </si>
  <si>
    <t xml:space="preserve"> x`gdj </t>
  </si>
  <si>
    <t xml:space="preserve">                                                          'ks"k &amp;@$¼7¼v½ ,oa ;ksx 7¼c½ dk½  </t>
  </si>
  <si>
    <t>ldy vk;                                                            ;ksx ¼8$9½</t>
  </si>
  <si>
    <t>(i)</t>
  </si>
  <si>
    <t>(x)</t>
  </si>
  <si>
    <t>(ii)</t>
  </si>
  <si>
    <t>(xi)</t>
  </si>
  <si>
    <r>
      <t>isa'ku Iyku gsrq va'knku¼/kkjk 80</t>
    </r>
    <r>
      <rPr>
        <sz val="12"/>
        <rFont val="Arial"/>
        <family val="2"/>
      </rPr>
      <t>ccc</t>
    </r>
    <r>
      <rPr>
        <sz val="12"/>
        <rFont val="DevLys 010"/>
      </rPr>
      <t>½</t>
    </r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</si>
  <si>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</si>
  <si>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</si>
  <si>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</si>
  <si>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</si>
  <si>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</si>
  <si>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</si>
  <si>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</si>
  <si>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</si>
  <si>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</si>
  <si>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</si>
  <si>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</si>
  <si>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</si>
  <si>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</si>
  <si>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>dqy ;ksx 12 ¼ 1 ls 6 rd ½</t>
  </si>
  <si>
    <t xml:space="preserve"> vk;dj dh x.kuk  mijksDr dkWye 15 ds vk/kkj ij</t>
  </si>
  <si>
    <t>Nil</t>
  </si>
  <si>
    <t>2,50,001-5,00,000</t>
  </si>
  <si>
    <t>5,00,001-10,00,000</t>
  </si>
  <si>
    <t xml:space="preserve"> vk;dj dVkSrh
 dk fooj.k</t>
  </si>
  <si>
    <t>TOTAL</t>
  </si>
  <si>
    <t>Signature of Employee</t>
  </si>
  <si>
    <t>Signature of DDO</t>
  </si>
  <si>
    <t xml:space="preserve">  ;ksx 7¼c½</t>
  </si>
  <si>
    <t xml:space="preserve">                                                             dqy 'ks"k &amp;@$¼6,oa 7½</t>
  </si>
  <si>
    <r>
      <t xml:space="preserve">dj ;ksX; vk; </t>
    </r>
    <r>
      <rPr>
        <sz val="10"/>
        <rFont val="Arial"/>
        <family val="2"/>
      </rPr>
      <t>( 10 - 13 )</t>
    </r>
  </si>
  <si>
    <t>¼1½ ;ksx vk;dj</t>
  </si>
  <si>
    <r>
      <t xml:space="preserve">?kVkb;s  %&amp; jkgr /kkjk </t>
    </r>
    <r>
      <rPr>
        <sz val="10"/>
        <rFont val="Arial"/>
        <family val="2"/>
      </rPr>
      <t>89</t>
    </r>
    <r>
      <rPr>
        <sz val="12"/>
        <rFont val="DevLys 010"/>
      </rPr>
      <t xml:space="preserve"> ds rgr </t>
    </r>
  </si>
  <si>
    <t>Tax Deposited</t>
  </si>
  <si>
    <t>Surrender</t>
  </si>
  <si>
    <t>Bonus</t>
  </si>
  <si>
    <r>
      <t xml:space="preserve"> ¼</t>
    </r>
    <r>
      <rPr>
        <sz val="12"/>
        <rFont val="Calibri"/>
        <family val="2"/>
        <scheme val="minor"/>
      </rPr>
      <t>i</t>
    </r>
    <r>
      <rPr>
        <sz val="12"/>
        <rFont val="DevLys 010"/>
      </rPr>
      <t>½euksjatu Hkrk /kkjk 16 ¼</t>
    </r>
    <r>
      <rPr>
        <sz val="12"/>
        <rFont val="Arial"/>
        <family val="2"/>
      </rPr>
      <t>ii</t>
    </r>
    <r>
      <rPr>
        <sz val="12"/>
        <rFont val="DevLys 010"/>
      </rPr>
      <t>½ ds vUrxrZ ¼ vf/kdre lhek : 5000 ½</t>
    </r>
  </si>
  <si>
    <r>
      <t xml:space="preserve"> ¼</t>
    </r>
    <r>
      <rPr>
        <sz val="12"/>
        <rFont val="Calibri"/>
        <family val="2"/>
        <scheme val="minor"/>
      </rPr>
      <t>ii</t>
    </r>
    <r>
      <rPr>
        <sz val="12"/>
        <rFont val="DevLys 010"/>
      </rPr>
      <t>½ O;o;k; dj /kkjk 16 ¼</t>
    </r>
    <r>
      <rPr>
        <sz val="12"/>
        <rFont val="Arial"/>
        <family val="2"/>
      </rPr>
      <t>iii</t>
    </r>
    <r>
      <rPr>
        <sz val="12"/>
        <rFont val="DevLys 010"/>
      </rPr>
      <t xml:space="preserve">½ ds vUrxrZ </t>
    </r>
  </si>
  <si>
    <r>
      <t>jkT; chek ¼</t>
    </r>
    <r>
      <rPr>
        <sz val="12"/>
        <rFont val="Calibri"/>
        <family val="2"/>
        <scheme val="minor"/>
      </rPr>
      <t>SI)</t>
    </r>
  </si>
  <si>
    <r>
      <t>thou chek izhfe;e ¼</t>
    </r>
    <r>
      <rPr>
        <sz val="12"/>
        <rFont val="Calibri"/>
        <family val="2"/>
        <scheme val="minor"/>
      </rPr>
      <t>LIC)</t>
    </r>
  </si>
  <si>
    <r>
      <t>jk"Vªh; cpr i= ¼</t>
    </r>
    <r>
      <rPr>
        <sz val="12"/>
        <rFont val="Calibri"/>
        <family val="2"/>
        <scheme val="minor"/>
      </rPr>
      <t>NSC)</t>
    </r>
  </si>
  <si>
    <r>
      <t>yksd Hkfo"; fuf/k ¼</t>
    </r>
    <r>
      <rPr>
        <sz val="12"/>
        <rFont val="Calibri"/>
        <family val="2"/>
        <scheme val="minor"/>
      </rPr>
      <t>PPF)</t>
    </r>
  </si>
  <si>
    <r>
      <t>jk"Vªh; cpr Ldhe ¼</t>
    </r>
    <r>
      <rPr>
        <sz val="12"/>
        <rFont val="Calibri"/>
        <family val="2"/>
        <scheme val="minor"/>
      </rPr>
      <t>NSS)</t>
    </r>
  </si>
  <si>
    <r>
      <t>lkekU; izko/kk;h fuf/k ¼</t>
    </r>
    <r>
      <rPr>
        <sz val="12"/>
        <rFont val="Calibri"/>
        <family val="2"/>
        <scheme val="minor"/>
      </rPr>
      <t>GPF)</t>
    </r>
  </si>
  <si>
    <r>
      <t xml:space="preserve">7- /kkjk </t>
    </r>
    <r>
      <rPr>
        <sz val="10"/>
        <rFont val="Calibri"/>
        <family val="2"/>
        <scheme val="minor"/>
      </rPr>
      <t>80 TTA</t>
    </r>
    <r>
      <rPr>
        <sz val="12"/>
        <rFont val="DevLys 010"/>
      </rPr>
      <t xml:space="preserve"> cpr [kkrs ij vf/kdre C;kt :- 10]000 </t>
    </r>
    <r>
      <rPr>
        <sz val="10"/>
        <rFont val="Calibri"/>
        <family val="2"/>
        <scheme val="minor"/>
      </rPr>
      <t>194(IA)</t>
    </r>
  </si>
  <si>
    <r>
      <rPr>
        <sz val="10"/>
        <rFont val="Calibri"/>
        <family val="2"/>
        <scheme val="minor"/>
      </rPr>
      <t>10,00,000</t>
    </r>
    <r>
      <rPr>
        <sz val="10"/>
        <rFont val="DevLys 010"/>
      </rPr>
      <t xml:space="preserve"> ls vf/kd</t>
    </r>
  </si>
  <si>
    <r>
      <t xml:space="preserve">10,00,000 </t>
    </r>
    <r>
      <rPr>
        <sz val="12"/>
        <rFont val="DevLys 010"/>
      </rPr>
      <t>ls vf/kd</t>
    </r>
  </si>
  <si>
    <t>,d O;fDr dj nkrk</t>
  </si>
  <si>
    <r>
      <t xml:space="preserve">2,50,000 </t>
    </r>
    <r>
      <rPr>
        <sz val="12"/>
        <rFont val="DevLys 010"/>
      </rPr>
      <t>rd</t>
    </r>
  </si>
  <si>
    <r>
      <t xml:space="preserve">5,00,000 </t>
    </r>
    <r>
      <rPr>
        <sz val="12"/>
        <rFont val="DevLys 010"/>
      </rPr>
      <t>rd</t>
    </r>
  </si>
  <si>
    <t>dqy 'ks"k vk;dj</t>
  </si>
  <si>
    <t>Fixation Arrear</t>
  </si>
  <si>
    <r>
      <t xml:space="preserve"> fdjk;s dk </t>
    </r>
    <r>
      <rPr>
        <sz val="10"/>
        <rFont val="Calibri"/>
        <family val="2"/>
        <scheme val="minor"/>
      </rPr>
      <t>30%</t>
    </r>
  </si>
  <si>
    <r>
      <t xml:space="preserve">x`g _.k fdLr </t>
    </r>
    <r>
      <rPr>
        <sz val="10"/>
        <rFont val="DevLys 010"/>
      </rPr>
      <t>¼</t>
    </r>
    <r>
      <rPr>
        <sz val="10"/>
        <rFont val="Calibri"/>
        <family val="2"/>
        <scheme val="minor"/>
      </rPr>
      <t>HBA Premium)</t>
    </r>
  </si>
  <si>
    <t>Vh-Mh-,l-
:Ik;s</t>
  </si>
  <si>
    <t>Income Tax / TDS</t>
  </si>
  <si>
    <t>Leave  Pay</t>
  </si>
  <si>
    <t xml:space="preserve">Other </t>
  </si>
  <si>
    <t>HBA Interest</t>
  </si>
  <si>
    <t>HBA Premium</t>
  </si>
  <si>
    <t>Total
Deduction</t>
  </si>
  <si>
    <t>Gross  Salary</t>
  </si>
  <si>
    <t>Bill No. - Date 
/ 
TV No. - Date</t>
  </si>
  <si>
    <t>Washing Allow.</t>
  </si>
  <si>
    <t>ofj"B ukxfjd ¼60 ls 80 o"kZ rd½</t>
  </si>
  <si>
    <r>
      <t xml:space="preserve">3,00,000 </t>
    </r>
    <r>
      <rPr>
        <sz val="12"/>
        <rFont val="DevLys 010"/>
      </rPr>
      <t>rd</t>
    </r>
  </si>
  <si>
    <t>3,00,001-5,00,000</t>
  </si>
  <si>
    <t>Bank A/c :</t>
  </si>
  <si>
    <t>¼3½ 'ks"k vk;dj ¼1&amp;2½</t>
  </si>
  <si>
    <t xml:space="preserve">                                                             dqy vk;dj ¼3$4½</t>
  </si>
  <si>
    <t xml:space="preserve">                        vf/kdre dVkSrh dh jkf'k 1-50 yk[k #i, rd</t>
  </si>
  <si>
    <r>
      <rPr>
        <sz val="10"/>
        <rFont val="Arial"/>
        <family val="2"/>
      </rPr>
      <t>(A)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vf/kdre lhek 1]50]000@&amp; ¼/kkjk </t>
    </r>
    <r>
      <rPr>
        <sz val="10"/>
        <rFont val="Arial"/>
        <family val="2"/>
      </rPr>
      <t>80CCE</t>
    </r>
    <r>
      <rPr>
        <sz val="12"/>
        <rFont val="DevLys 010"/>
      </rPr>
      <t xml:space="preserve"> ½ ] ¼/kkjk </t>
    </r>
    <r>
      <rPr>
        <sz val="10"/>
        <rFont val="Arial"/>
        <family val="2"/>
      </rPr>
      <t>80CCD (2),</t>
    </r>
    <r>
      <rPr>
        <sz val="12"/>
        <rFont val="Arial"/>
        <family val="2"/>
      </rPr>
      <t xml:space="preserve"> </t>
    </r>
    <r>
      <rPr>
        <sz val="12"/>
        <rFont val="DevLys 010"/>
      </rPr>
      <t>ds vykok</t>
    </r>
  </si>
  <si>
    <t>Office of the Principal, Govt. Sr. Sec. Sch. Todaraisingh,  (Tonk)</t>
  </si>
  <si>
    <t xml:space="preserve">V;w'ku Qhl </t>
  </si>
  <si>
    <r>
      <t xml:space="preserve">ih-,y-vkbZ- </t>
    </r>
    <r>
      <rPr>
        <sz val="10"/>
        <rFont val="DevLys 010"/>
      </rPr>
      <t>¼</t>
    </r>
    <r>
      <rPr>
        <sz val="10"/>
        <rFont val="Calibri"/>
        <family val="2"/>
        <scheme val="minor"/>
      </rPr>
      <t>PLI)</t>
    </r>
  </si>
  <si>
    <r>
      <t>LFkfxr okf"kZdh ¼</t>
    </r>
    <r>
      <rPr>
        <sz val="10"/>
        <rFont val="Calibri"/>
        <family val="2"/>
        <scheme val="minor"/>
      </rPr>
      <t>Defferred Annuty)</t>
    </r>
  </si>
  <si>
    <t>bfDoVh fyad lsfoax Ldhe</t>
  </si>
  <si>
    <r>
      <t xml:space="preserve">8- /kkjk </t>
    </r>
    <r>
      <rPr>
        <sz val="10"/>
        <rFont val="Calibri"/>
        <family val="2"/>
        <scheme val="minor"/>
      </rPr>
      <t>80 GGA</t>
    </r>
    <r>
      <rPr>
        <sz val="12"/>
        <rFont val="DevLys 010"/>
      </rPr>
      <t xml:space="preserve"> vuqeksfnr oSKkfud] lkekftd] xzkeh.k fodkl vkfn gsrq fn;k x;k nku</t>
    </r>
  </si>
  <si>
    <t>Rebate Under Section
80C, 80CCC, 80CCD(1)</t>
  </si>
  <si>
    <r>
      <t xml:space="preserve">;ksx </t>
    </r>
    <r>
      <rPr>
        <sz val="10"/>
        <rFont val="Arial"/>
        <family val="2"/>
      </rPr>
      <t>11(A+B+C)</t>
    </r>
    <r>
      <rPr>
        <sz val="12"/>
        <rFont val="Arial"/>
        <family val="2"/>
      </rPr>
      <t xml:space="preserve">      </t>
    </r>
  </si>
  <si>
    <r>
      <t xml:space="preserve">ljdkjh isa'ku ;kstuk esa va'knku </t>
    </r>
    <r>
      <rPr>
        <sz val="11"/>
        <rFont val="Calibri"/>
        <family val="2"/>
      </rPr>
      <t>ECPF</t>
    </r>
    <r>
      <rPr>
        <sz val="11"/>
        <rFont val="DevLys 010"/>
      </rPr>
      <t xml:space="preserve">
vf/kdre osru dk 10</t>
    </r>
    <r>
      <rPr>
        <sz val="11"/>
        <rFont val="Arial"/>
        <family val="2"/>
      </rPr>
      <t>%</t>
    </r>
    <r>
      <rPr>
        <sz val="11"/>
        <rFont val="DevLys 010"/>
      </rPr>
      <t>¼/kkjk 80</t>
    </r>
    <r>
      <rPr>
        <sz val="11"/>
        <rFont val="Arial"/>
        <family val="2"/>
      </rPr>
      <t>ccd</t>
    </r>
    <r>
      <rPr>
        <sz val="11"/>
        <rFont val="DevLys 010"/>
      </rPr>
      <t>½</t>
    </r>
  </si>
  <si>
    <t>;fn gk¡ rks ftl ekg esa fcy cuk mldk Øekad pqusaA</t>
  </si>
  <si>
    <t>D;k vkius lefiZr osru fy;k gS \</t>
  </si>
  <si>
    <r>
      <t>lkewfgd chek izhfe;e ¼</t>
    </r>
    <r>
      <rPr>
        <sz val="12"/>
        <rFont val="Calibri"/>
        <family val="2"/>
        <scheme val="minor"/>
      </rPr>
      <t>G.Ins.)</t>
    </r>
  </si>
  <si>
    <t>80 o"kZ ;k vf/kd vk;q</t>
  </si>
  <si>
    <r>
      <rPr>
        <sz val="18"/>
        <color theme="0"/>
        <rFont val="DevLys 010"/>
      </rPr>
      <t xml:space="preserve">lkHkkj % pUnz izdk'k dqeh]Z izk/;kid HkkSfrdh] jk-m-ek-fo- VksMkjk;flag ¼Vksad½ </t>
    </r>
    <r>
      <rPr>
        <sz val="16"/>
        <color theme="0"/>
        <rFont val="DevLys 010"/>
      </rPr>
      <t xml:space="preserve">
</t>
    </r>
    <r>
      <rPr>
        <sz val="18"/>
        <color theme="0"/>
        <rFont val="DevLys 010"/>
      </rPr>
      <t>fdlh Hkh izdkj dh rduhdh leL;k@lq&gt;ko ds fy, bZesy djsa &amp;</t>
    </r>
    <r>
      <rPr>
        <sz val="16"/>
        <color theme="0"/>
        <rFont val="DevLys 010"/>
      </rPr>
      <t xml:space="preserve"> </t>
    </r>
    <r>
      <rPr>
        <sz val="13"/>
        <color theme="0"/>
        <rFont val="Calibri"/>
        <family val="2"/>
        <scheme val="minor"/>
      </rPr>
      <t xml:space="preserve"> </t>
    </r>
    <r>
      <rPr>
        <sz val="14"/>
        <color theme="0"/>
        <rFont val="Calibri"/>
        <family val="2"/>
        <scheme val="minor"/>
      </rPr>
      <t>cpkurmi@gmail.com</t>
    </r>
  </si>
  <si>
    <r>
      <t xml:space="preserve">dqy dVkSrh </t>
    </r>
    <r>
      <rPr>
        <b/>
        <sz val="10"/>
        <rFont val="Arial"/>
        <family val="2"/>
      </rPr>
      <t>( 11 + 12)</t>
    </r>
  </si>
  <si>
    <t>gLrk{kj dkfeZd</t>
  </si>
  <si>
    <r>
      <t>x`g fdjk;k] /kkjk 10¼13&amp;</t>
    </r>
    <r>
      <rPr>
        <sz val="9"/>
        <rFont val="Arial"/>
        <family val="2"/>
      </rPr>
      <t>A</t>
    </r>
    <r>
      <rPr>
        <sz val="12"/>
        <rFont val="DevLys 010"/>
      </rPr>
      <t>½ ds vUrxrZ ,oa /kkjk 10¼14½ds vUrxrZ vU; Hkrs tks dj eqDÙk gSA</t>
    </r>
  </si>
  <si>
    <r>
      <t>?kVkb;s dVkSSfr;k¡ %&amp; /kkjk</t>
    </r>
    <r>
      <rPr>
        <b/>
        <sz val="12"/>
        <rFont val="Arial"/>
        <family val="2"/>
      </rPr>
      <t xml:space="preserve"> </t>
    </r>
    <r>
      <rPr>
        <b/>
        <sz val="12"/>
        <rFont val="Calibri"/>
        <family val="2"/>
        <scheme val="minor"/>
      </rPr>
      <t xml:space="preserve">US </t>
    </r>
    <r>
      <rPr>
        <b/>
        <sz val="10"/>
        <rFont val="Arial"/>
        <family val="2"/>
      </rPr>
      <t>80C, 80CCC,80CCD (1)</t>
    </r>
  </si>
  <si>
    <t xml:space="preserve"> vU; dVkSfr;k¡</t>
  </si>
  <si>
    <r>
      <rPr>
        <sz val="10"/>
        <rFont val="Arial"/>
        <family val="2"/>
      </rPr>
      <t>(C)</t>
    </r>
    <r>
      <rPr>
        <sz val="12"/>
        <rFont val="Arial"/>
        <family val="2"/>
      </rPr>
      <t xml:space="preserve"> </t>
    </r>
    <r>
      <rPr>
        <sz val="12"/>
        <rFont val="DevLys 010"/>
      </rPr>
      <t>?kVkb;s &amp; /kkjk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80CCD (1B)</t>
    </r>
    <r>
      <rPr>
        <sz val="12"/>
        <rFont val="Arial"/>
        <family val="2"/>
      </rPr>
      <t xml:space="preserve"> </t>
    </r>
    <r>
      <rPr>
        <sz val="12"/>
        <rFont val="DevLys 010"/>
      </rPr>
      <t>uohu isa'ku ;kstuk esa vfrfjDr va'knku ¼vf/kdre :- 50]000</t>
    </r>
    <r>
      <rPr>
        <sz val="12"/>
        <rFont val="Arial"/>
        <family val="2"/>
      </rPr>
      <t>)</t>
    </r>
  </si>
  <si>
    <r>
      <rPr>
        <sz val="10"/>
        <rFont val="Arial"/>
        <family val="2"/>
      </rPr>
      <t>(B)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?kVkb;s&amp; /kkjk </t>
    </r>
    <r>
      <rPr>
        <sz val="10"/>
        <rFont val="Calibri"/>
        <family val="2"/>
        <scheme val="minor"/>
      </rPr>
      <t>80CCD(2)</t>
    </r>
    <r>
      <rPr>
        <sz val="12"/>
        <rFont val="DevLys 010"/>
      </rPr>
      <t xml:space="preserve"> fu;ksDrk }kjk isa'ku va'knku dh jkf'k ¼vf/kdre osru dk 10</t>
    </r>
    <r>
      <rPr>
        <sz val="9"/>
        <rFont val="Arial"/>
        <family val="2"/>
      </rPr>
      <t>%</t>
    </r>
    <r>
      <rPr>
        <sz val="12"/>
        <rFont val="Arial"/>
        <family val="2"/>
      </rPr>
      <t xml:space="preserve">) </t>
    </r>
    <r>
      <rPr>
        <sz val="12"/>
        <rFont val="DevLys 010"/>
      </rPr>
      <t>i`Fkd ls NwV</t>
    </r>
  </si>
  <si>
    <t>1- edku fdjk;k HkRrk ¼ NwV tks ysuh gS½</t>
  </si>
  <si>
    <r>
      <t>2- euksjatu Hkrk /kkjk 16 ¼</t>
    </r>
    <r>
      <rPr>
        <sz val="13"/>
        <rFont val="Times New Roman"/>
        <family val="1"/>
      </rPr>
      <t>ii</t>
    </r>
    <r>
      <rPr>
        <sz val="13"/>
        <rFont val="DevLys 010"/>
      </rPr>
      <t xml:space="preserve">½ ds vUrxZr </t>
    </r>
  </si>
  <si>
    <r>
      <t>3- O;o;k; dj /kkjk 16 ¼</t>
    </r>
    <r>
      <rPr>
        <sz val="13"/>
        <rFont val="Calibri"/>
        <family val="2"/>
        <scheme val="minor"/>
      </rPr>
      <t>iii</t>
    </r>
    <r>
      <rPr>
        <sz val="13"/>
        <rFont val="DevLys 010"/>
      </rPr>
      <t xml:space="preserve">½ ds vUrxrZ </t>
    </r>
  </si>
  <si>
    <t>4- x`g lEifr ls izkIr fdjk;k &amp; vk;</t>
  </si>
  <si>
    <t xml:space="preserve">5- x`gdj </t>
  </si>
  <si>
    <t>6- x`g _.k fdLr ewy ¼tks osru ls ugha dkVk x;k½</t>
  </si>
  <si>
    <t>7- x`g _.k fdLr C;kt ¼tks osru ls ugha dkVk x;k½</t>
  </si>
  <si>
    <r>
      <t xml:space="preserve">8- thou chek izhfe;e ¼tks osru ls ugh dkVk x;k½ </t>
    </r>
    <r>
      <rPr>
        <sz val="11"/>
        <rFont val="Calibri"/>
        <family val="2"/>
        <scheme val="minor"/>
      </rPr>
      <t>LIC</t>
    </r>
  </si>
  <si>
    <r>
      <t xml:space="preserve">9- ih-,y-vkbZ- </t>
    </r>
    <r>
      <rPr>
        <sz val="11"/>
        <rFont val="Calibri"/>
        <family val="2"/>
        <scheme val="minor"/>
      </rPr>
      <t>(PLI)</t>
    </r>
  </si>
  <si>
    <r>
      <t xml:space="preserve">10- V;w'ku Qhl </t>
    </r>
    <r>
      <rPr>
        <sz val="11"/>
        <rFont val="Calibri"/>
        <family val="2"/>
        <scheme val="minor"/>
      </rPr>
      <t>(Tution Fees)</t>
    </r>
  </si>
  <si>
    <t>11- ;w- ,y- vkbZ- ih-@okf"kZd Iyku</t>
  </si>
  <si>
    <r>
      <t xml:space="preserve">12- jk"Vªh; cpr i= </t>
    </r>
    <r>
      <rPr>
        <sz val="11"/>
        <rFont val="Calibri"/>
        <family val="2"/>
        <scheme val="minor"/>
      </rPr>
      <t>(NSC)</t>
    </r>
  </si>
  <si>
    <t>13- jk"Vªh; cpr i= ij vnr C;kt</t>
  </si>
  <si>
    <r>
      <t xml:space="preserve">14- yksd Hkfo"; fuf/k </t>
    </r>
    <r>
      <rPr>
        <sz val="11"/>
        <rFont val="Calibri"/>
        <family val="2"/>
        <scheme val="minor"/>
      </rPr>
      <t>(PPF)</t>
    </r>
  </si>
  <si>
    <t>15- jk"Vªh; cpr Ldhe</t>
  </si>
  <si>
    <r>
      <t xml:space="preserve">4- /kkjk </t>
    </r>
    <r>
      <rPr>
        <sz val="10"/>
        <rFont val="Calibri"/>
        <family val="2"/>
        <scheme val="minor"/>
      </rPr>
      <t>80E</t>
    </r>
    <r>
      <rPr>
        <sz val="12"/>
        <rFont val="Arial"/>
        <family val="2"/>
      </rPr>
      <t xml:space="preserve"> </t>
    </r>
    <r>
      <rPr>
        <sz val="12"/>
        <rFont val="DevLys 010"/>
      </rPr>
      <t>mPp f'k{kk gsrq fy, _.k dk C;kt</t>
    </r>
  </si>
  <si>
    <r>
      <t xml:space="preserve">5- /kkjk </t>
    </r>
    <r>
      <rPr>
        <sz val="10"/>
        <rFont val="Calibri"/>
        <family val="2"/>
        <scheme val="minor"/>
      </rPr>
      <t>80G</t>
    </r>
    <r>
      <rPr>
        <sz val="12"/>
        <rFont val="DevLys 010"/>
      </rPr>
      <t xml:space="preserve"> /kekZFkZ laLFkkvksa vkfn dks fn;s nku </t>
    </r>
    <r>
      <rPr>
        <sz val="11"/>
        <rFont val="DevLys 010"/>
      </rPr>
      <t>¼ d Js.kh esa 100 izfr'kr ,oa [k Js.kh esa 50 izfr'kr½</t>
    </r>
  </si>
  <si>
    <r>
      <t xml:space="preserve">6- /kkjk </t>
    </r>
    <r>
      <rPr>
        <sz val="10"/>
        <rFont val="Calibri"/>
        <family val="2"/>
        <scheme val="minor"/>
      </rPr>
      <t>80U</t>
    </r>
    <r>
      <rPr>
        <sz val="12"/>
        <rFont val="DevLys 010"/>
      </rPr>
      <t xml:space="preserve"> LFkkbZ :i ls 'kkjhfjd vleFkZrrk dh n'kk esa </t>
    </r>
    <r>
      <rPr>
        <sz val="10"/>
        <rFont val="DevLys 010"/>
      </rPr>
      <t>¼vf/kdre 75]000 rFkk  vf/kfu;e 1995ds vuqlkj 125]000½</t>
    </r>
  </si>
  <si>
    <r>
      <t>D;k vki ofj"B ukxfjd Js.kh ¼</t>
    </r>
    <r>
      <rPr>
        <b/>
        <sz val="11"/>
        <color rgb="FF0000FF"/>
        <rFont val="Calibri"/>
        <family val="2"/>
        <scheme val="minor"/>
      </rPr>
      <t>60-80</t>
    </r>
    <r>
      <rPr>
        <b/>
        <sz val="13"/>
        <color rgb="FF0000FF"/>
        <rFont val="DevLys 010"/>
      </rPr>
      <t xml:space="preserve"> vk;qoxZ½ esa vkrs gS \</t>
    </r>
  </si>
  <si>
    <t>Other Decuction 1</t>
  </si>
  <si>
    <t>Other Decuction 2</t>
  </si>
  <si>
    <t>Group Insurance  
Accidental</t>
  </si>
  <si>
    <t>ROP (If any, put the value in minus)</t>
  </si>
  <si>
    <t>Net Payment</t>
  </si>
  <si>
    <t>TAN:</t>
  </si>
  <si>
    <t>No</t>
  </si>
  <si>
    <t>Other Allowance 1</t>
  </si>
  <si>
    <t>Other Allowance 2</t>
  </si>
  <si>
    <t>vU; tekjkf'k ¼/kkjk 80 lh ds vUrxZr½</t>
  </si>
  <si>
    <t>www.rssrashtriya.org</t>
  </si>
  <si>
    <t>D;k vkius cksul feyk gS \</t>
  </si>
  <si>
    <t>H.R.A.</t>
  </si>
  <si>
    <t>osru ds vfrfjDr dVkSfr;k¡] vk;@tek jkf'k ,oa NwV dk fooj.k</t>
  </si>
  <si>
    <t>How to use this Utility</t>
  </si>
  <si>
    <t>GA 55 A Sheet</t>
  </si>
  <si>
    <r>
      <t xml:space="preserve">;fn vki 01-01-2004 dks ;k mlds i'pkr fu;qDr dkfeZd gSa rks </t>
    </r>
    <r>
      <rPr>
        <sz val="12"/>
        <rFont val="Calibri"/>
        <family val="2"/>
        <scheme val="minor"/>
      </rPr>
      <t>Drop Down Menu</t>
    </r>
    <r>
      <rPr>
        <sz val="14"/>
        <rFont val="DevLys 010"/>
      </rPr>
      <t xml:space="preserve"> ¼ihyk ckWDl½ esa ls </t>
    </r>
    <r>
      <rPr>
        <sz val="12"/>
        <rFont val="Calibri"/>
        <family val="2"/>
        <scheme val="minor"/>
      </rPr>
      <t>"Yes"</t>
    </r>
    <r>
      <rPr>
        <sz val="14"/>
        <rFont val="DevLys 010"/>
      </rPr>
      <t xml:space="preserve"> pqusa] vU;Fkk </t>
    </r>
    <r>
      <rPr>
        <sz val="12"/>
        <rFont val="Calibri"/>
        <family val="2"/>
        <scheme val="minor"/>
      </rPr>
      <t xml:space="preserve">"No" </t>
    </r>
    <r>
      <rPr>
        <sz val="14"/>
        <rFont val="DevLys 010"/>
      </rPr>
      <t>pqusa</t>
    </r>
  </si>
  <si>
    <r>
      <t xml:space="preserve">D;k vki ofj"B ukxfjd Js.kh ¼60 ls 80 vk;qoxZ½ esa vkrs gS \ lkeus ihys ckWDl esa ls </t>
    </r>
    <r>
      <rPr>
        <sz val="12"/>
        <rFont val="Calibri"/>
        <family val="2"/>
        <scheme val="minor"/>
      </rPr>
      <t>Yes/No</t>
    </r>
    <r>
      <rPr>
        <sz val="14"/>
        <rFont val="DevLys 010"/>
      </rPr>
      <t xml:space="preserve"> pqusaA</t>
    </r>
  </si>
  <si>
    <r>
      <t xml:space="preserve">is eSustj ls th-,- 55 fudkydj vFkok is iksfLVax ls </t>
    </r>
    <r>
      <rPr>
        <sz val="12"/>
        <rFont val="Calibri"/>
        <family val="2"/>
        <scheme val="minor"/>
      </rPr>
      <t xml:space="preserve">Gross Salary, Total Deduction, Net Payment </t>
    </r>
    <r>
      <rPr>
        <sz val="14"/>
        <rFont val="DevLys 010"/>
      </rPr>
      <t>dk feyku dj ysosaA</t>
    </r>
  </si>
  <si>
    <r>
      <t xml:space="preserve">vkidks ftrus dkfeZdksa dh vk;dj x.kuk djuh gS] loZizFke mruh ckj odZcqd dks muds uke ls </t>
    </r>
    <r>
      <rPr>
        <sz val="12"/>
        <rFont val="Calibri"/>
        <family val="2"/>
        <scheme val="minor"/>
      </rPr>
      <t xml:space="preserve">Save as </t>
    </r>
    <r>
      <rPr>
        <sz val="14"/>
        <rFont val="DevLys 010"/>
      </rPr>
      <t>dj ysosaA</t>
    </r>
  </si>
  <si>
    <t>Other Deduction Sheet</t>
  </si>
  <si>
    <r>
      <t xml:space="preserve">D;k vkidks cksul feyk gS \ lkeus ihys ckWDl esa ls </t>
    </r>
    <r>
      <rPr>
        <sz val="12"/>
        <rFont val="Calibri"/>
        <family val="2"/>
        <scheme val="minor"/>
      </rPr>
      <t>Yes/No</t>
    </r>
    <r>
      <rPr>
        <sz val="14"/>
        <rFont val="DevLys 010"/>
      </rPr>
      <t xml:space="preserve"> pqusaA fo|ky; dk uke] dkfeZd dk uke] in ] iSu] Vsu ,oa [kkrk uEcj ifjofrZr djsaA</t>
    </r>
  </si>
  <si>
    <t xml:space="preserve">bl 'khV esa osru ds vfrfjDr vk;] fofHkUu dVkSfr;k¡] fofHkUu tek jkf'k@NwV] osru ds vykok dkVk x;k vk;dj vkfn fooj.k fy[kk tkuk gSA </t>
  </si>
  <si>
    <t>Computation Sheet</t>
  </si>
  <si>
    <t>ekpZ dk ewy osru fy[kdj ,.Vj nck;saA vkidh ldy vk; Lor% vk tk;sxhA dVkSfr;k¡ Lysc ds vuqlkj gS] vkidh dVkSfr;k¡ fHkUu gks ldrh gSA dVkSfr;k¡ fHkUu gksus ij loZizFke ekpZ dh iafDr esa ifjorZu djs] vko';drk vuqlkj vU; ekg esa ifjorZu djsaA</t>
  </si>
  <si>
    <r>
      <t xml:space="preserve">bl 'khV esa </t>
    </r>
    <r>
      <rPr>
        <sz val="12"/>
        <rFont val="Calibri"/>
        <family val="2"/>
        <scheme val="minor"/>
      </rPr>
      <t xml:space="preserve">GA55A </t>
    </r>
    <r>
      <rPr>
        <sz val="14"/>
        <rFont val="DevLys 010"/>
      </rPr>
      <t>rFkk</t>
    </r>
    <r>
      <rPr>
        <sz val="12"/>
        <rFont val="Calibri"/>
        <family val="2"/>
        <scheme val="minor"/>
      </rPr>
      <t xml:space="preserve"> Other Dedution </t>
    </r>
    <r>
      <rPr>
        <sz val="14"/>
        <rFont val="DevLys 010"/>
      </rPr>
      <t>dk</t>
    </r>
    <r>
      <rPr>
        <sz val="12"/>
        <rFont val="Calibri"/>
        <family val="2"/>
        <scheme val="minor"/>
      </rPr>
      <t xml:space="preserve"> Data </t>
    </r>
    <r>
      <rPr>
        <sz val="14"/>
        <rFont val="DevLys 010"/>
      </rPr>
      <t xml:space="preserve">Lor% vk;sxkA bl 'khV esa vkidks </t>
    </r>
    <r>
      <rPr>
        <sz val="12"/>
        <rFont val="Calibri"/>
        <family val="2"/>
        <scheme val="minor"/>
      </rPr>
      <t xml:space="preserve">Edit </t>
    </r>
    <r>
      <rPr>
        <sz val="14"/>
        <rFont val="DevLys 010"/>
      </rPr>
      <t xml:space="preserve">dh vuqefr ugha gSA tks Hkh ifjorZu djuk gS </t>
    </r>
    <r>
      <rPr>
        <sz val="12"/>
        <rFont val="Calibri"/>
        <family val="2"/>
        <scheme val="minor"/>
      </rPr>
      <t>GA55A</t>
    </r>
    <r>
      <rPr>
        <sz val="14"/>
        <rFont val="DevLys 010"/>
      </rPr>
      <t xml:space="preserve"> rFkk </t>
    </r>
    <r>
      <rPr>
        <sz val="12"/>
        <rFont val="Calibri"/>
        <family val="2"/>
        <scheme val="minor"/>
      </rPr>
      <t>Other Dedution</t>
    </r>
    <r>
      <rPr>
        <sz val="14"/>
        <rFont val="DevLys 010"/>
      </rPr>
      <t xml:space="preserve"> 'khV esa gh djsA</t>
    </r>
    <r>
      <rPr>
        <sz val="12"/>
        <rFont val="Calibri"/>
        <family val="2"/>
        <scheme val="minor"/>
      </rPr>
      <t xml:space="preserve"> NPS Employee </t>
    </r>
    <r>
      <rPr>
        <sz val="14"/>
        <rFont val="DevLys 010"/>
      </rPr>
      <t xml:space="preserve">ds fy, ldy vk; esa </t>
    </r>
    <r>
      <rPr>
        <sz val="12"/>
        <rFont val="Calibri"/>
        <family val="2"/>
        <scheme val="minor"/>
      </rPr>
      <t xml:space="preserve">Govt. Contribution Pension Fund </t>
    </r>
    <r>
      <rPr>
        <sz val="14"/>
        <rFont val="DevLys 010"/>
      </rPr>
      <t>dh jkf'k tksM+h x;h gSA</t>
    </r>
  </si>
  <si>
    <t>Print</t>
  </si>
  <si>
    <r>
      <rPr>
        <sz val="12"/>
        <rFont val="Calibri"/>
        <family val="2"/>
        <scheme val="minor"/>
      </rPr>
      <t xml:space="preserve">GA55A &amp; Computation Sheet </t>
    </r>
    <r>
      <rPr>
        <sz val="14"/>
        <rFont val="DevLys 010"/>
      </rPr>
      <t xml:space="preserve">isij lkbt </t>
    </r>
    <r>
      <rPr>
        <sz val="12"/>
        <rFont val="Calibri"/>
        <family val="2"/>
        <scheme val="minor"/>
      </rPr>
      <t>A4</t>
    </r>
    <r>
      <rPr>
        <sz val="14"/>
        <rFont val="DevLys 010"/>
      </rPr>
      <t xml:space="preserve"> ij</t>
    </r>
    <r>
      <rPr>
        <sz val="12"/>
        <rFont val="Calibri"/>
        <family val="2"/>
        <scheme val="minor"/>
      </rPr>
      <t xml:space="preserve"> Page Setup </t>
    </r>
    <r>
      <rPr>
        <sz val="14"/>
        <rFont val="DevLys 010"/>
      </rPr>
      <t>fd;k gqvk gSA lh/ks nksuksa 'khV dk vkxsa ihNs fizaV ysaA</t>
    </r>
  </si>
  <si>
    <t>;g odZcqd f'k{kdksa dh mi;ksfxrk ds fy, rS;kj dh xbZ gSA ladyu ,oa x.kuk esa iw.kZ lko/kkuh j[kh xbZ gSA fQj Hkh =qfV @ fdlh Hkh izdkj dh fofHkUurk dh fLFkfr esa vk;dj foHkkx ds fu;e gh ekU; gSA rS;kjdrkZ dk dksbZ mRrjnkf;Ro ugha gksxkA</t>
  </si>
  <si>
    <r>
      <t xml:space="preserve">;fn vkius lefiZr osru fy;k gS rk </t>
    </r>
    <r>
      <rPr>
        <sz val="12"/>
        <rFont val="Calibri"/>
        <family val="2"/>
        <scheme val="minor"/>
      </rPr>
      <t xml:space="preserve">Yes </t>
    </r>
    <r>
      <rPr>
        <sz val="14"/>
        <rFont val="DevLys 010"/>
      </rPr>
      <t xml:space="preserve">pqus rFkk fcy uEcj dk ekg lysDV djsaA lefiZr osru ugha fy;k gS rks </t>
    </r>
    <r>
      <rPr>
        <sz val="12"/>
        <rFont val="Calibri"/>
        <family val="2"/>
        <scheme val="minor"/>
      </rPr>
      <t xml:space="preserve">No </t>
    </r>
    <r>
      <rPr>
        <sz val="14"/>
        <rFont val="DevLys 010"/>
      </rPr>
      <t xml:space="preserve">pqusaA </t>
    </r>
  </si>
  <si>
    <r>
      <t xml:space="preserve">If you have Hindi font problem, then first you should install Hindi font </t>
    </r>
    <r>
      <rPr>
        <b/>
        <sz val="14"/>
        <rFont val="Times New Roman"/>
        <family val="1"/>
      </rPr>
      <t>Mfdev010.ttf</t>
    </r>
    <r>
      <rPr>
        <sz val="14"/>
        <rFont val="Times New Roman"/>
        <family val="1"/>
      </rPr>
      <t xml:space="preserve">  in your computer.</t>
    </r>
  </si>
  <si>
    <r>
      <t xml:space="preserve">lkHkkj % pUnz izdk'k dqehZ] izk/;kid HkkSfrdh] jk-m-ek-fo- VksMkjk;flag ¼Vksad½ eks- </t>
    </r>
    <r>
      <rPr>
        <b/>
        <sz val="12"/>
        <color rgb="FF0000FF"/>
        <rFont val="Times New Roman"/>
        <family val="1"/>
      </rPr>
      <t>9602000151</t>
    </r>
    <r>
      <rPr>
        <b/>
        <sz val="16"/>
        <color rgb="FF0000FF"/>
        <rFont val="DevLys 010"/>
      </rPr>
      <t xml:space="preserve">
</t>
    </r>
    <r>
      <rPr>
        <b/>
        <sz val="14"/>
        <rFont val="DevLys 010"/>
      </rPr>
      <t>fdlh Hkh izdkj dh rduhdh leL;k@lq&gt;ko ds fy, bZesy djsa&amp;</t>
    </r>
    <r>
      <rPr>
        <b/>
        <i/>
        <sz val="14"/>
        <color rgb="FF0000FF"/>
        <rFont val="Times New Roman"/>
        <family val="1"/>
      </rPr>
      <t>cpkurmi@gmail.com</t>
    </r>
    <r>
      <rPr>
        <b/>
        <i/>
        <sz val="14"/>
        <rFont val="Times New Roman"/>
        <family val="1"/>
      </rPr>
      <t xml:space="preserve"> </t>
    </r>
    <r>
      <rPr>
        <b/>
        <sz val="14"/>
        <rFont val="DevLys 010"/>
      </rPr>
      <t xml:space="preserve">eksckby ij lk;a 5 cts ckn gh lEidZ djsaA ;g odZcqd </t>
    </r>
    <r>
      <rPr>
        <b/>
        <i/>
        <sz val="14"/>
        <color rgb="FF0000FF"/>
        <rFont val="Times New Roman"/>
        <family val="1"/>
      </rPr>
      <t>www.rssrashtriya.org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rFont val="DevLys 010"/>
      </rPr>
      <t>ij miyC/k gSA</t>
    </r>
  </si>
  <si>
    <t>HRA</t>
  </si>
  <si>
    <r>
      <t xml:space="preserve">;fn vki 01-01-2004 dks ;k mlds i'pkr fu;qDr dkfeZd gSa rks </t>
    </r>
    <r>
      <rPr>
        <b/>
        <sz val="14"/>
        <color rgb="FF0000FF"/>
        <rFont val="Calibri"/>
        <family val="2"/>
        <scheme val="minor"/>
      </rPr>
      <t xml:space="preserve">Drop Down Menu </t>
    </r>
    <r>
      <rPr>
        <b/>
        <sz val="14"/>
        <color rgb="FF0000FF"/>
        <rFont val="DevLys 010"/>
      </rPr>
      <t xml:space="preserve">esa ls </t>
    </r>
    <r>
      <rPr>
        <b/>
        <sz val="14"/>
        <color rgb="FF0000FF"/>
        <rFont val="Calibri"/>
        <family val="2"/>
        <scheme val="minor"/>
      </rPr>
      <t xml:space="preserve">"Yes" </t>
    </r>
    <r>
      <rPr>
        <b/>
        <sz val="14"/>
        <color rgb="FF0000FF"/>
        <rFont val="DevLys 010"/>
      </rPr>
      <t xml:space="preserve">pqusa] vU;Fkk </t>
    </r>
    <r>
      <rPr>
        <b/>
        <sz val="14"/>
        <color rgb="FF0000FF"/>
        <rFont val="Calibri"/>
        <family val="2"/>
        <scheme val="minor"/>
      </rPr>
      <t>"No"</t>
    </r>
    <r>
      <rPr>
        <b/>
        <sz val="14"/>
        <color rgb="FF0000FF"/>
        <rFont val="DevLys 010"/>
      </rPr>
      <t xml:space="preserve"> pqusaA </t>
    </r>
  </si>
  <si>
    <r>
      <rPr>
        <sz val="12"/>
        <rFont val="Calibri"/>
        <family val="2"/>
        <scheme val="minor"/>
      </rPr>
      <t xml:space="preserve">NPS Employee </t>
    </r>
    <r>
      <rPr>
        <sz val="14"/>
        <rFont val="DevLys 010"/>
      </rPr>
      <t xml:space="preserve">ds fy, </t>
    </r>
    <r>
      <rPr>
        <sz val="12"/>
        <rFont val="Calibri"/>
        <family val="2"/>
        <scheme val="minor"/>
      </rPr>
      <t xml:space="preserve">Cpmputation Shhet </t>
    </r>
    <r>
      <rPr>
        <sz val="14"/>
        <rFont val="DevLys 010"/>
      </rPr>
      <t>dh</t>
    </r>
    <r>
      <rPr>
        <sz val="12"/>
        <rFont val="Calibri"/>
        <family val="2"/>
        <scheme val="minor"/>
      </rPr>
      <t xml:space="preserve"> Gross Salary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 Govt. Contribution Fund </t>
    </r>
    <r>
      <rPr>
        <sz val="14"/>
        <rFont val="DevLys 010"/>
      </rPr>
      <t xml:space="preserve"> dh jkf'k tksM+h x;h gSA</t>
    </r>
  </si>
  <si>
    <r>
      <t xml:space="preserve">16- lqdU;k le`f) ;kstuk </t>
    </r>
    <r>
      <rPr>
        <sz val="11"/>
        <rFont val="Calibri"/>
        <family val="2"/>
        <scheme val="minor"/>
      </rPr>
      <t>(SSY)</t>
    </r>
  </si>
  <si>
    <t>19- vU; tek jkf'k ¼/kkjk 80 lh ds vUrxZr½</t>
  </si>
  <si>
    <t>(xviii)</t>
  </si>
  <si>
    <t>lqdU;k le`f) ;kstuk esa tek jkf'k</t>
  </si>
  <si>
    <t>SI No.</t>
  </si>
  <si>
    <t>GPF/Pran No:</t>
  </si>
  <si>
    <t>Mobile No. :</t>
  </si>
  <si>
    <r>
      <rPr>
        <b/>
        <sz val="12"/>
        <rFont val="DevLys 010"/>
      </rPr>
      <t>;ksx</t>
    </r>
    <r>
      <rPr>
        <b/>
        <sz val="12"/>
        <rFont val="Times New Roman"/>
        <family val="1"/>
      </rPr>
      <t xml:space="preserve"> ( i </t>
    </r>
    <r>
      <rPr>
        <b/>
        <sz val="12"/>
        <rFont val="DevLys 010"/>
      </rPr>
      <t>ls</t>
    </r>
    <r>
      <rPr>
        <b/>
        <sz val="12"/>
        <rFont val="Times New Roman"/>
        <family val="1"/>
      </rPr>
      <t xml:space="preserve"> xviii )</t>
    </r>
  </si>
  <si>
    <r>
      <t xml:space="preserve">GA 55 A Sheet </t>
    </r>
    <r>
      <rPr>
        <sz val="14"/>
        <rFont val="DevLys 010"/>
      </rPr>
      <t xml:space="preserve">esa </t>
    </r>
    <r>
      <rPr>
        <sz val="12"/>
        <rFont val="Calibri"/>
        <family val="2"/>
        <scheme val="minor"/>
      </rPr>
      <t xml:space="preserve">Other Allowance/ Other Deduction </t>
    </r>
    <r>
      <rPr>
        <sz val="14"/>
        <rFont val="DevLys 010"/>
      </rPr>
      <t xml:space="preserve">ds lsy </t>
    </r>
    <r>
      <rPr>
        <sz val="12"/>
        <rFont val="Calibri"/>
        <family val="2"/>
        <scheme val="minor"/>
      </rPr>
      <t>Unlock</t>
    </r>
    <r>
      <rPr>
        <sz val="14"/>
        <rFont val="DevLys 010"/>
      </rPr>
      <t xml:space="preserve"> gS] budk uke ifjofrZr fd;k tk ldrk gSA</t>
    </r>
  </si>
  <si>
    <r>
      <rPr>
        <b/>
        <sz val="12"/>
        <rFont val="DevLys 010"/>
      </rPr>
      <t>¼2½</t>
    </r>
    <r>
      <rPr>
        <sz val="12"/>
        <rFont val="DevLys 010"/>
      </rPr>
      <t xml:space="preserve"> NwV ?kkjk 87¼</t>
    </r>
    <r>
      <rPr>
        <sz val="10"/>
        <rFont val="Calibri"/>
        <family val="2"/>
        <scheme val="minor"/>
      </rPr>
      <t>A</t>
    </r>
    <r>
      <rPr>
        <sz val="12"/>
        <rFont val="DevLys 010"/>
      </rPr>
      <t>½ ¼2-50 yk[k ls 3-50 yk[k rd dh dj ;ksX; vk; ij vk;dj dh NwV vf/kdre :- 2500 rd½</t>
    </r>
  </si>
  <si>
    <t xml:space="preserve">;ksx dkWye 19 </t>
  </si>
  <si>
    <r>
      <t xml:space="preserve">dqy vk; dh jkf'k dks lEiw.kZ djuk ¼ nl ds xq.kd esa ½ /kkjk </t>
    </r>
    <r>
      <rPr>
        <b/>
        <sz val="11"/>
        <rFont val="Calibri"/>
        <family val="2"/>
        <scheme val="minor"/>
      </rPr>
      <t>288A</t>
    </r>
  </si>
  <si>
    <r>
      <t xml:space="preserve">vk;dj x.kuk izi= o"kZ 2018&amp;2019 ¼dj fu/kkZj.k o"kZ 2019&amp;2020½ </t>
    </r>
    <r>
      <rPr>
        <b/>
        <sz val="16"/>
        <rFont val="Calibri"/>
        <family val="2"/>
        <scheme val="minor"/>
      </rPr>
      <t>MS Excel Utility</t>
    </r>
    <r>
      <rPr>
        <b/>
        <sz val="18"/>
        <rFont val="Calibri"/>
        <family val="2"/>
        <scheme val="minor"/>
      </rPr>
      <t xml:space="preserve"> </t>
    </r>
  </si>
  <si>
    <t>vk; %  o"kZ&amp;2018&amp;19 esa izkIr dqy osru ¼ dj ;ksX; lqfo/kkvksa ds eqY; lfgr ½</t>
  </si>
  <si>
    <r>
      <t xml:space="preserve"> ¼</t>
    </r>
    <r>
      <rPr>
        <sz val="12"/>
        <rFont val="Calibri"/>
        <family val="2"/>
        <scheme val="minor"/>
      </rPr>
      <t>iiI</t>
    </r>
    <r>
      <rPr>
        <sz val="12"/>
        <rFont val="DevLys 010"/>
      </rPr>
      <t xml:space="preserve">½ LVs.MMZ fMMsD'ku </t>
    </r>
    <r>
      <rPr>
        <sz val="10"/>
        <rFont val="Times New Roman"/>
        <family val="1"/>
      </rPr>
      <t xml:space="preserve">(Standard Deduction)  </t>
    </r>
    <r>
      <rPr>
        <sz val="12"/>
        <rFont val="DevLys 010"/>
      </rPr>
      <t>40]000 ¼vf/kdre½</t>
    </r>
  </si>
  <si>
    <t>18- vU; vk; ¼,Q Mh ij C;kt] vU; C;kt ;k vU; L=ks+= ls vk; vkfn dk ;ksx½</t>
  </si>
  <si>
    <r>
      <t xml:space="preserve">28- /kkjk 80 </t>
    </r>
    <r>
      <rPr>
        <sz val="9"/>
        <rFont val="Times New Roman"/>
        <family val="1"/>
      </rPr>
      <t>GGA</t>
    </r>
    <r>
      <rPr>
        <sz val="12"/>
        <rFont val="DevLys 010"/>
      </rPr>
      <t xml:space="preserve"> - vuqeksfnr oSKkfud]lkekftd]xzkeh.k fodkl vkfn gsrq fn;k x;k nku</t>
    </r>
  </si>
  <si>
    <r>
      <t xml:space="preserve">32- osru fcy ds vykok tek djk;k x;k aavk;dj </t>
    </r>
    <r>
      <rPr>
        <sz val="10"/>
        <rFont val="Calibri"/>
        <family val="2"/>
        <scheme val="minor"/>
      </rPr>
      <t>(TDS)</t>
    </r>
  </si>
  <si>
    <r>
      <rPr>
        <sz val="12"/>
        <rFont val="DevLys 010"/>
      </rPr>
      <t>17</t>
    </r>
    <r>
      <rPr>
        <sz val="14"/>
        <rFont val="DevLys 010"/>
      </rPr>
      <t xml:space="preserve">- </t>
    </r>
    <r>
      <rPr>
        <sz val="12"/>
        <rFont val="DevLys 010"/>
      </rPr>
      <t>cpr [kkrs dh tek jkf'k ij izkIr C;kt</t>
    </r>
  </si>
  <si>
    <r>
      <t>20- /kkjk 80</t>
    </r>
    <r>
      <rPr>
        <sz val="10"/>
        <rFont val="Calibri"/>
        <family val="2"/>
        <scheme val="minor"/>
      </rPr>
      <t xml:space="preserve">CCC - </t>
    </r>
    <r>
      <rPr>
        <sz val="12"/>
        <rFont val="DevLys 010"/>
      </rPr>
      <t>isa'ku Iyku gsrq va'knku ¼,u-ih-,l- ds avykok½</t>
    </r>
  </si>
  <si>
    <r>
      <t xml:space="preserve">21- /kkjk </t>
    </r>
    <r>
      <rPr>
        <sz val="10"/>
        <rFont val="Calibri"/>
        <family val="2"/>
        <scheme val="minor"/>
      </rPr>
      <t>80CCD(1B)</t>
    </r>
    <r>
      <rPr>
        <sz val="12"/>
        <rFont val="Calibri"/>
        <family val="2"/>
        <scheme val="minor"/>
      </rPr>
      <t xml:space="preserve"> -</t>
    </r>
    <r>
      <rPr>
        <sz val="12"/>
        <rFont val="DevLys 010"/>
      </rPr>
      <t>uohu isa'ku ;kstuk esa vfrfjDr va'knku ¼vf/kdre :- 50]000½</t>
    </r>
  </si>
  <si>
    <r>
      <t>22- /kkjk 80</t>
    </r>
    <r>
      <rPr>
        <sz val="10"/>
        <rFont val="Calibri"/>
        <family val="2"/>
        <scheme val="minor"/>
      </rPr>
      <t xml:space="preserve">D - </t>
    </r>
    <r>
      <rPr>
        <sz val="12"/>
        <rFont val="DevLys 010"/>
      </rPr>
      <t>fpfdRlk chek izhfe;e ¼lkekU; 25000] ofj"B ukxfjd 50000½</t>
    </r>
  </si>
  <si>
    <r>
      <t>23- /kkjk 80</t>
    </r>
    <r>
      <rPr>
        <sz val="10"/>
        <rFont val="Calibri"/>
        <family val="2"/>
        <scheme val="minor"/>
      </rPr>
      <t xml:space="preserve">DD - </t>
    </r>
    <r>
      <rPr>
        <sz val="12"/>
        <rFont val="DevLys 010"/>
      </rPr>
      <t>fodykax vkfJrksa ds fpfdRlk mipkj</t>
    </r>
    <r>
      <rPr>
        <sz val="10"/>
        <rFont val="DevLys 010"/>
      </rPr>
      <t xml:space="preserve">¼vf/kdre 75000] </t>
    </r>
    <r>
      <rPr>
        <sz val="10"/>
        <rFont val="Times New Roman"/>
        <family val="1"/>
      </rPr>
      <t xml:space="preserve">80% </t>
    </r>
    <r>
      <rPr>
        <sz val="10"/>
        <rFont val="DevLys 010"/>
      </rPr>
      <t>fodykaxrk 125000½</t>
    </r>
  </si>
  <si>
    <r>
      <t>24- /kkjk 80</t>
    </r>
    <r>
      <rPr>
        <sz val="10"/>
        <rFont val="Calibri"/>
        <family val="2"/>
        <scheme val="minor"/>
      </rPr>
      <t xml:space="preserve">DDB - </t>
    </r>
    <r>
      <rPr>
        <sz val="12"/>
        <rFont val="DevLys 010"/>
      </rPr>
      <t>fof'k"V jksxksa ds mipkj gsrq dVkSrh</t>
    </r>
    <r>
      <rPr>
        <sz val="12"/>
        <rFont val="Arial"/>
        <family val="2"/>
      </rPr>
      <t xml:space="preserve"> </t>
    </r>
    <r>
      <rPr>
        <sz val="10"/>
        <rFont val="DevLys 010 "/>
      </rPr>
      <t>¼lkekU; 40000] ofj"B ukxfjd 1 yk[k½</t>
    </r>
  </si>
  <si>
    <r>
      <t>25- /kkjk 80</t>
    </r>
    <r>
      <rPr>
        <sz val="10"/>
        <rFont val="Calibri"/>
        <family val="2"/>
        <scheme val="minor"/>
      </rPr>
      <t xml:space="preserve">E - </t>
    </r>
    <r>
      <rPr>
        <sz val="12"/>
        <rFont val="DevLys 010"/>
      </rPr>
      <t xml:space="preserve">mPp f'k{kk gsrq fy, _.k dk C;kt ¼/kkjk </t>
    </r>
    <r>
      <rPr>
        <sz val="8"/>
        <rFont val="Arial"/>
        <family val="2"/>
      </rPr>
      <t>80E</t>
    </r>
    <r>
      <rPr>
        <sz val="12"/>
        <rFont val="DevLys 010"/>
      </rPr>
      <t>½</t>
    </r>
  </si>
  <si>
    <r>
      <t>26- /kkjk 80</t>
    </r>
    <r>
      <rPr>
        <sz val="10"/>
        <rFont val="Calibri"/>
        <family val="2"/>
        <scheme val="minor"/>
      </rPr>
      <t>G -</t>
    </r>
    <r>
      <rPr>
        <sz val="12"/>
        <rFont val="DevLys 010"/>
      </rPr>
      <t xml:space="preserve"> /kekZFkZ laLFkkvksa vkfn dks fn;s nku ¼d Js.kh 100</t>
    </r>
    <r>
      <rPr>
        <sz val="8"/>
        <rFont val="Arial"/>
        <family val="2"/>
      </rPr>
      <t>%</t>
    </r>
    <r>
      <rPr>
        <sz val="12"/>
        <rFont val="DevLys 010"/>
      </rPr>
      <t xml:space="preserve"> ,oa [k Js.kh 50</t>
    </r>
    <r>
      <rPr>
        <sz val="8"/>
        <rFont val="Arial"/>
        <family val="2"/>
      </rPr>
      <t>%</t>
    </r>
    <r>
      <rPr>
        <sz val="12"/>
        <rFont val="DevLys 010"/>
      </rPr>
      <t>½</t>
    </r>
  </si>
  <si>
    <r>
      <t>27- /kkjk 80</t>
    </r>
    <r>
      <rPr>
        <sz val="10"/>
        <rFont val="Calibri"/>
        <family val="2"/>
        <scheme val="minor"/>
      </rPr>
      <t xml:space="preserve">U - </t>
    </r>
    <r>
      <rPr>
        <sz val="12"/>
        <rFont val="DevLys 010"/>
      </rPr>
      <t xml:space="preserve">LFkkbZ 'kkjhfjd fodykaxrk ¼vf/kdre 75000] </t>
    </r>
    <r>
      <rPr>
        <sz val="9"/>
        <rFont val="Times New Roman"/>
        <family val="1"/>
      </rPr>
      <t>80%</t>
    </r>
    <r>
      <rPr>
        <sz val="12"/>
        <rFont val="DevLys 010"/>
      </rPr>
      <t xml:space="preserve"> fodykaxrk 125000½</t>
    </r>
  </si>
  <si>
    <t>29- bfDoVh fyad lsfoax Ldhe</t>
  </si>
  <si>
    <t>30- LFkfxr okf"kZdh</t>
  </si>
  <si>
    <t xml:space="preserve">31- jkgr /kkjk 89 ds rgr </t>
  </si>
  <si>
    <t>Salary and Deduction Detail for FY 2018-2019</t>
  </si>
  <si>
    <r>
      <t xml:space="preserve">¼4½ </t>
    </r>
    <r>
      <rPr>
        <sz val="12"/>
        <rFont val="DevLys 010"/>
      </rPr>
      <t xml:space="preserve">f'k{kk midj </t>
    </r>
    <r>
      <rPr>
        <sz val="11"/>
        <rFont val="Times New Roman"/>
        <family val="1"/>
      </rPr>
      <t>2</t>
    </r>
    <r>
      <rPr>
        <sz val="10"/>
        <rFont val="Arial"/>
        <family val="2"/>
      </rPr>
      <t>%</t>
    </r>
    <r>
      <rPr>
        <sz val="12"/>
        <rFont val="DevLys 010"/>
      </rPr>
      <t xml:space="preserve"> ,oa mPp f'k{kk ds fy, vf/kHkkj </t>
    </r>
    <r>
      <rPr>
        <sz val="12"/>
        <rFont val="Times New Roman"/>
        <family val="1"/>
      </rPr>
      <t>2</t>
    </r>
    <r>
      <rPr>
        <sz val="10"/>
        <rFont val="Arial"/>
        <family val="2"/>
      </rPr>
      <t>%  (</t>
    </r>
    <r>
      <rPr>
        <sz val="12"/>
        <rFont val="DevLys 010"/>
      </rPr>
      <t xml:space="preserve">;ksx </t>
    </r>
    <r>
      <rPr>
        <sz val="11"/>
        <rFont val="Times New Roman"/>
        <family val="1"/>
      </rPr>
      <t>4</t>
    </r>
    <r>
      <rPr>
        <sz val="10"/>
        <rFont val="Arial"/>
        <family val="2"/>
      </rPr>
      <t>%</t>
    </r>
    <r>
      <rPr>
        <sz val="12"/>
        <rFont val="Arial"/>
        <family val="2"/>
      </rPr>
      <t>)</t>
    </r>
  </si>
  <si>
    <t>flrEcj 2018
rd  :i;s</t>
  </si>
  <si>
    <t>fnlEcj 2018
rd  :i;s</t>
  </si>
  <si>
    <t>tuojh 2019
rd :i;s</t>
  </si>
  <si>
    <t>Qjojh 2019
rd  :i;s</t>
  </si>
  <si>
    <t>Salary Arrear 1</t>
  </si>
  <si>
    <t>Salary Arrear 2</t>
  </si>
  <si>
    <t>Salary Arrear 3</t>
  </si>
  <si>
    <r>
      <t xml:space="preserve">1-/kkjk </t>
    </r>
    <r>
      <rPr>
        <sz val="10"/>
        <rFont val="Calibri"/>
        <family val="2"/>
        <scheme val="minor"/>
      </rPr>
      <t>80 D</t>
    </r>
    <r>
      <rPr>
        <sz val="12"/>
        <rFont val="Arial"/>
        <family val="2"/>
      </rPr>
      <t xml:space="preserve"> ,</t>
    </r>
    <r>
      <rPr>
        <sz val="12"/>
        <rFont val="DevLys 010"/>
      </rPr>
      <t xml:space="preserve">fpfdRlk chek izhfe;e </t>
    </r>
    <r>
      <rPr>
        <sz val="9"/>
        <rFont val="DevLys 010"/>
      </rPr>
      <t>¼Lo;a]ifr@iRuh o cPpksa ds fy, : 25000] ekrk&amp;firk ds fy, : 25000]lhfu;j flVhtu : 50000½</t>
    </r>
  </si>
  <si>
    <r>
      <t xml:space="preserve">2- /kkjk </t>
    </r>
    <r>
      <rPr>
        <sz val="10"/>
        <rFont val="Calibri"/>
        <family val="2"/>
        <scheme val="minor"/>
      </rPr>
      <t>80DD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fodykax vkfJrksa ds fpfdRlk mipkj </t>
    </r>
    <r>
      <rPr>
        <sz val="11"/>
        <rFont val="DevLys 010"/>
      </rPr>
      <t xml:space="preserve">¼vf/kdre 75]000 rFkk </t>
    </r>
    <r>
      <rPr>
        <sz val="10"/>
        <rFont val="Times New Roman"/>
        <family val="1"/>
      </rPr>
      <t>80%</t>
    </r>
    <r>
      <rPr>
        <sz val="11"/>
        <rFont val="Times New Roman"/>
        <family val="1"/>
      </rPr>
      <t xml:space="preserve"> </t>
    </r>
    <r>
      <rPr>
        <sz val="11"/>
        <rFont val="DevLys 010"/>
      </rPr>
      <t>;k vf/kd fodykaxrk 125]000½</t>
    </r>
  </si>
  <si>
    <r>
      <t xml:space="preserve">3- /kkjk </t>
    </r>
    <r>
      <rPr>
        <sz val="10"/>
        <rFont val="Calibri"/>
        <family val="2"/>
        <scheme val="minor"/>
      </rPr>
      <t>80DDB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fof'k"V jksaxksa ds mipkj gsrq dVkSrh </t>
    </r>
    <r>
      <rPr>
        <sz val="9"/>
        <rFont val="DevLys 010 "/>
      </rPr>
      <t>¼vf/kdre : 40]000] lhfu;j flVhtu gsrq : 100]000½</t>
    </r>
  </si>
  <si>
    <r>
      <t xml:space="preserve">9% DA arrear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PL Arrear </t>
    </r>
    <r>
      <rPr>
        <sz val="14"/>
        <rFont val="DevLys 010"/>
      </rPr>
      <t>Hkh tksM+k x;k gSA</t>
    </r>
  </si>
  <si>
    <t>DA Arrear 7%</t>
  </si>
  <si>
    <t xml:space="preserve">DA Arrear 9% </t>
  </si>
  <si>
    <t>vk;dj x.kuk izi= o"kZ 2018&amp;2019 ¼dj fu/kkZj.k o"kZ 2019&amp;2020½</t>
  </si>
  <si>
    <t>Yes</t>
  </si>
  <si>
    <t>Narendra choudhary</t>
  </si>
  <si>
    <t>Teacher</t>
  </si>
  <si>
    <t>ANIPC3296R</t>
  </si>
  <si>
    <t>61039198876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</si>
</sst>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6">
    <font>
      <sz val="10"/>
      <name val="Arial"/>
    </font>
    <font>
      <sz val="12"/>
      <name val="DevLys 010"/>
    </font>
    <font>
      <b/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Arial"/>
      <family val="2"/>
    </font>
    <font>
      <sz val="16"/>
      <color theme="0"/>
      <name val="DevLys 010"/>
    </font>
    <font>
      <sz val="13"/>
      <color theme="0"/>
      <name val="Calibri"/>
      <family val="2"/>
      <scheme val="minor"/>
    </font>
    <font>
      <sz val="11"/>
      <name val="DevLys 010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6"/>
      <name val="DevLys 010"/>
    </font>
    <font>
      <b/>
      <sz val="20"/>
      <name val="Times New Roman"/>
      <family val="1"/>
    </font>
    <font>
      <b/>
      <sz val="16"/>
      <name val="Times New Roman"/>
      <family val="1"/>
    </font>
    <font>
      <sz val="15"/>
      <name val="DevLys 010"/>
    </font>
    <font>
      <sz val="13"/>
      <name val="Calibri"/>
      <family val="2"/>
      <scheme val="minor"/>
    </font>
    <font>
      <b/>
      <sz val="13"/>
      <name val="DevLys 010"/>
    </font>
    <font>
      <b/>
      <i/>
      <u/>
      <sz val="14"/>
      <name val="Calibri"/>
      <family val="2"/>
      <scheme val="minor"/>
    </font>
    <font>
      <b/>
      <sz val="14"/>
      <name val="DevLys 010"/>
    </font>
    <font>
      <b/>
      <sz val="13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9"/>
      <name val="Times New Roman"/>
      <family val="1"/>
    </font>
    <font>
      <b/>
      <sz val="11"/>
      <name val="DevLys 010"/>
    </font>
    <font>
      <b/>
      <sz val="14"/>
      <name val="Calibri"/>
      <family val="2"/>
      <scheme val="minor"/>
    </font>
    <font>
      <b/>
      <sz val="13"/>
      <color rgb="FF0000FF"/>
      <name val="DevLys 010"/>
    </font>
    <font>
      <sz val="18"/>
      <color theme="0"/>
      <name val="DevLys 010"/>
    </font>
    <font>
      <sz val="14"/>
      <color theme="0"/>
      <name val="Calibri"/>
      <family val="2"/>
      <scheme val="minor"/>
    </font>
    <font>
      <sz val="14"/>
      <name val="DevLys 010"/>
    </font>
    <font>
      <sz val="13"/>
      <name val="DevLys 010"/>
    </font>
    <font>
      <sz val="13"/>
      <name val="Times New Roman"/>
      <family val="1"/>
    </font>
    <font>
      <b/>
      <sz val="12"/>
      <name val="Arial"/>
      <family val="2"/>
    </font>
    <font>
      <sz val="9"/>
      <name val="DevLys 010"/>
    </font>
    <font>
      <b/>
      <sz val="11"/>
      <color rgb="FF0000FF"/>
      <name val="Calibri"/>
      <family val="2"/>
      <scheme val="minor"/>
    </font>
    <font>
      <b/>
      <sz val="20"/>
      <color theme="0"/>
      <name val="DevLys 010"/>
    </font>
    <font>
      <b/>
      <sz val="16"/>
      <name val="Calibri"/>
      <family val="2"/>
      <scheme val="minor"/>
    </font>
    <font>
      <b/>
      <i/>
      <sz val="14"/>
      <name val="Times New Roman"/>
      <family val="1"/>
    </font>
    <font>
      <b/>
      <sz val="16"/>
      <color rgb="FF0000FF"/>
      <name val="DevLys 010"/>
    </font>
    <font>
      <b/>
      <sz val="12"/>
      <color rgb="FF0000FF"/>
      <name val="Times New Roman"/>
      <family val="1"/>
    </font>
    <font>
      <b/>
      <sz val="14"/>
      <color rgb="FF0000FF"/>
      <name val="DevLys 010"/>
    </font>
    <font>
      <b/>
      <i/>
      <sz val="14"/>
      <color rgb="FF0000FF"/>
      <name val="Times New Roman"/>
      <family val="1"/>
    </font>
    <font>
      <b/>
      <sz val="18"/>
      <name val="DevLys 010"/>
    </font>
    <font>
      <b/>
      <sz val="18"/>
      <name val="Calibri"/>
      <family val="2"/>
      <scheme val="minor"/>
    </font>
    <font>
      <sz val="14"/>
      <name val="Times New Roman"/>
      <family val="1"/>
    </font>
    <font>
      <b/>
      <sz val="16"/>
      <color rgb="FF0000FF"/>
      <name val="Times New Roman"/>
      <family val="1"/>
    </font>
    <font>
      <b/>
      <sz val="14"/>
      <color rgb="FF0000FF"/>
      <name val="Calibri"/>
      <family val="2"/>
      <scheme val="minor"/>
    </font>
    <font>
      <sz val="9"/>
      <name val="DevLys 010 "/>
    </font>
    <font>
      <sz val="12"/>
      <color rgb="FF00FF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5" tint="-0.249977111117893"/>
      <name val="Times New Roman"/>
      <family val="1"/>
    </font>
    <font>
      <i/>
      <sz val="10"/>
      <name val="Times New Roman"/>
      <family val="1"/>
    </font>
    <font>
      <b/>
      <sz val="16"/>
      <name val="DevLys 010"/>
    </font>
    <font>
      <sz val="10"/>
      <name val="Times New Roman"/>
      <family val="1"/>
    </font>
    <font>
      <sz val="9"/>
      <name val="Times New Roman"/>
      <family val="1"/>
    </font>
    <font>
      <i/>
      <sz val="16"/>
      <color rgb="FFFFFF00"/>
      <name val="Times New Roman"/>
      <family val="1"/>
    </font>
    <font>
      <sz val="10"/>
      <name val="DevLys 010 "/>
    </font>
    <font>
      <sz val="11"/>
      <name val="Times New Roman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2E21D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5" fillId="0" borderId="0"/>
    <xf numFmtId="0" fontId="5" fillId="0" borderId="0"/>
    <xf numFmtId="0" fontId="1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10">
    <xf numFmtId="0" fontId="0" fillId="0" borderId="0" xfId="0"/>
    <xf numFmtId="2" fontId="1" fillId="0" borderId="0" xfId="0" applyNumberFormat="1" applyFont="1" applyBorder="1" applyAlignment="1"/>
    <xf numFmtId="2" fontId="9" fillId="24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 textRotation="90"/>
    </xf>
    <xf numFmtId="0" fontId="3" fillId="0" borderId="0" xfId="0" applyFont="1"/>
    <xf numFmtId="0" fontId="5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 textRotation="90"/>
    </xf>
    <xf numFmtId="0" fontId="30" fillId="0" borderId="10" xfId="37" applyFont="1" applyBorder="1" applyAlignment="1">
      <alignment horizontal="center" vertical="center"/>
    </xf>
    <xf numFmtId="0" fontId="28" fillId="0" borderId="10" xfId="37" applyFont="1" applyBorder="1" applyAlignment="1">
      <alignment horizontal="right" vertical="center"/>
    </xf>
    <xf numFmtId="0" fontId="1" fillId="0" borderId="0" xfId="37" applyFont="1" applyBorder="1"/>
    <xf numFmtId="0" fontId="29" fillId="0" borderId="0" xfId="37" applyFont="1" applyBorder="1"/>
    <xf numFmtId="0" fontId="28" fillId="0" borderId="0" xfId="37" applyFont="1" applyBorder="1" applyAlignment="1">
      <alignment horizontal="right"/>
    </xf>
    <xf numFmtId="0" fontId="29" fillId="0" borderId="0" xfId="37" applyFont="1" applyBorder="1" applyAlignment="1">
      <alignment horizontal="right"/>
    </xf>
    <xf numFmtId="0" fontId="29" fillId="0" borderId="0" xfId="37" applyFont="1"/>
    <xf numFmtId="0" fontId="1" fillId="0" borderId="0" xfId="37" applyFont="1"/>
    <xf numFmtId="0" fontId="28" fillId="0" borderId="0" xfId="37" applyFont="1" applyAlignment="1">
      <alignment horizontal="right"/>
    </xf>
    <xf numFmtId="0" fontId="29" fillId="0" borderId="0" xfId="37" applyFont="1" applyAlignment="1">
      <alignment horizontal="right"/>
    </xf>
    <xf numFmtId="2" fontId="37" fillId="0" borderId="10" xfId="37" applyNumberFormat="1" applyFont="1" applyBorder="1" applyAlignment="1">
      <alignment horizontal="center" vertical="center"/>
    </xf>
    <xf numFmtId="2" fontId="37" fillId="27" borderId="10" xfId="37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38" fillId="0" borderId="10" xfId="37" applyNumberFormat="1" applyFont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textRotation="90" wrapText="1"/>
    </xf>
    <xf numFmtId="0" fontId="35" fillId="0" borderId="0" xfId="0" applyNumberFormat="1" applyFont="1" applyFill="1" applyBorder="1" applyAlignment="1">
      <alignment vertical="center"/>
    </xf>
    <xf numFmtId="0" fontId="46" fillId="0" borderId="10" xfId="0" applyNumberFormat="1" applyFont="1" applyBorder="1" applyAlignment="1">
      <alignment horizontal="center" vertical="center" textRotation="90"/>
    </xf>
    <xf numFmtId="17" fontId="35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0" xfId="0" applyNumberFormat="1" applyFont="1" applyFill="1" applyBorder="1" applyAlignment="1">
      <alignment horizontal="center" vertical="center" textRotation="90"/>
    </xf>
    <xf numFmtId="0" fontId="34" fillId="0" borderId="10" xfId="37" applyFont="1" applyBorder="1" applyAlignment="1">
      <alignment horizontal="center" vertical="center"/>
    </xf>
    <xf numFmtId="9" fontId="35" fillId="0" borderId="10" xfId="37" applyNumberFormat="1" applyFont="1" applyBorder="1" applyAlignment="1">
      <alignment horizontal="center" vertical="center"/>
    </xf>
    <xf numFmtId="0" fontId="35" fillId="0" borderId="10" xfId="37" applyFont="1" applyBorder="1" applyAlignment="1">
      <alignment horizontal="center" vertical="center"/>
    </xf>
    <xf numFmtId="0" fontId="1" fillId="0" borderId="10" xfId="37" applyFont="1" applyBorder="1" applyAlignment="1">
      <alignment horizontal="right" vertical="center"/>
    </xf>
    <xf numFmtId="0" fontId="30" fillId="0" borderId="0" xfId="0" applyNumberFormat="1" applyFont="1" applyFill="1" applyBorder="1" applyAlignment="1">
      <alignment vertical="top"/>
    </xf>
    <xf numFmtId="17" fontId="48" fillId="0" borderId="10" xfId="0" applyNumberFormat="1" applyFont="1" applyBorder="1" applyAlignment="1">
      <alignment horizontal="center" vertical="center"/>
    </xf>
    <xf numFmtId="0" fontId="5" fillId="30" borderId="0" xfId="0" applyNumberFormat="1" applyFont="1" applyFill="1" applyBorder="1" applyAlignment="1">
      <alignment vertical="top"/>
    </xf>
    <xf numFmtId="0" fontId="2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53" fillId="0" borderId="10" xfId="0" applyNumberFormat="1" applyFont="1" applyFill="1" applyBorder="1" applyAlignment="1">
      <alignment horizontal="center" vertical="center" wrapText="1"/>
    </xf>
    <xf numFmtId="0" fontId="1" fillId="0" borderId="22" xfId="37" applyFont="1" applyBorder="1" applyAlignment="1">
      <alignment horizontal="center" vertical="center"/>
    </xf>
    <xf numFmtId="2" fontId="33" fillId="0" borderId="21" xfId="37" applyNumberFormat="1" applyFont="1" applyBorder="1" applyAlignment="1">
      <alignment horizontal="right" vertical="center"/>
    </xf>
    <xf numFmtId="2" fontId="34" fillId="0" borderId="21" xfId="37" applyNumberFormat="1" applyFont="1" applyBorder="1" applyAlignment="1">
      <alignment horizontal="right" vertical="center"/>
    </xf>
    <xf numFmtId="2" fontId="36" fillId="0" borderId="21" xfId="37" applyNumberFormat="1" applyFont="1" applyBorder="1" applyAlignment="1">
      <alignment horizontal="right" vertical="center"/>
    </xf>
    <xf numFmtId="0" fontId="2" fillId="0" borderId="21" xfId="37" applyFont="1" applyBorder="1" applyAlignment="1">
      <alignment vertical="center"/>
    </xf>
    <xf numFmtId="2" fontId="34" fillId="0" borderId="21" xfId="37" applyNumberFormat="1" applyFont="1" applyBorder="1" applyAlignment="1">
      <alignment vertical="center"/>
    </xf>
    <xf numFmtId="0" fontId="1" fillId="0" borderId="28" xfId="37" applyFont="1" applyBorder="1" applyAlignment="1">
      <alignment horizontal="right" vertical="center"/>
    </xf>
    <xf numFmtId="2" fontId="34" fillId="0" borderId="29" xfId="37" applyNumberFormat="1" applyFont="1" applyBorder="1" applyAlignment="1">
      <alignment horizontal="right" vertical="center"/>
    </xf>
    <xf numFmtId="0" fontId="1" fillId="0" borderId="30" xfId="37" applyFont="1" applyBorder="1" applyAlignment="1">
      <alignment horizontal="center" vertical="center"/>
    </xf>
    <xf numFmtId="0" fontId="1" fillId="0" borderId="32" xfId="37" applyFont="1" applyBorder="1" applyAlignment="1">
      <alignment horizontal="center" vertical="center"/>
    </xf>
    <xf numFmtId="0" fontId="35" fillId="0" borderId="32" xfId="37" applyFont="1" applyBorder="1" applyAlignment="1">
      <alignment horizontal="right" vertical="center"/>
    </xf>
    <xf numFmtId="0" fontId="1" fillId="0" borderId="10" xfId="37" applyFont="1" applyBorder="1" applyAlignment="1">
      <alignment horizontal="right" vertical="center"/>
    </xf>
    <xf numFmtId="0" fontId="31" fillId="0" borderId="0" xfId="37" applyFont="1" applyBorder="1" applyAlignment="1">
      <alignment horizontal="right" vertical="center"/>
    </xf>
    <xf numFmtId="0" fontId="1" fillId="0" borderId="0" xfId="37" applyFont="1" applyBorder="1" applyAlignment="1">
      <alignment horizontal="right" vertical="center"/>
    </xf>
    <xf numFmtId="2" fontId="34" fillId="0" borderId="0" xfId="37" applyNumberFormat="1" applyFont="1" applyBorder="1" applyAlignment="1">
      <alignment horizontal="right" vertical="center"/>
    </xf>
    <xf numFmtId="0" fontId="54" fillId="0" borderId="0" xfId="37" applyFont="1" applyBorder="1" applyAlignment="1">
      <alignment horizontal="center" vertical="center"/>
    </xf>
    <xf numFmtId="0" fontId="35" fillId="0" borderId="10" xfId="0" applyNumberFormat="1" applyFont="1" applyBorder="1" applyAlignment="1" applyProtection="1">
      <alignment horizontal="center" vertical="center"/>
      <protection locked="0" hidden="1"/>
    </xf>
    <xf numFmtId="0" fontId="46" fillId="0" borderId="10" xfId="0" applyNumberFormat="1" applyFont="1" applyBorder="1" applyAlignment="1" applyProtection="1">
      <alignment horizontal="center" vertical="center"/>
      <protection hidden="1"/>
    </xf>
    <xf numFmtId="2" fontId="35" fillId="0" borderId="10" xfId="0" applyNumberFormat="1" applyFont="1" applyBorder="1" applyAlignment="1" applyProtection="1">
      <alignment horizontal="center" vertical="center"/>
      <protection hidden="1"/>
    </xf>
    <xf numFmtId="2" fontId="46" fillId="0" borderId="10" xfId="0" applyNumberFormat="1" applyFont="1" applyBorder="1" applyAlignment="1" applyProtection="1">
      <alignment horizontal="center" vertical="center"/>
      <protection hidden="1"/>
    </xf>
    <xf numFmtId="2" fontId="35" fillId="0" borderId="10" xfId="0" applyNumberFormat="1" applyFont="1" applyBorder="1" applyAlignment="1" applyProtection="1">
      <alignment horizontal="center" vertical="center"/>
      <protection locked="0" hidden="1"/>
    </xf>
    <xf numFmtId="0" fontId="46" fillId="0" borderId="10" xfId="0" applyNumberFormat="1" applyFont="1" applyBorder="1" applyAlignment="1" applyProtection="1">
      <alignment horizontal="center" vertical="center" textRotation="90"/>
      <protection hidden="1"/>
    </xf>
    <xf numFmtId="0" fontId="1" fillId="0" borderId="10" xfId="37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top"/>
    </xf>
    <xf numFmtId="0" fontId="1" fillId="0" borderId="10" xfId="37" applyFont="1" applyBorder="1" applyAlignment="1">
      <alignment horizontal="right" vertical="center"/>
    </xf>
    <xf numFmtId="0" fontId="5" fillId="28" borderId="0" xfId="0" applyNumberFormat="1" applyFont="1" applyFill="1" applyBorder="1" applyAlignment="1">
      <alignment horizontal="left" vertical="top"/>
    </xf>
    <xf numFmtId="0" fontId="52" fillId="28" borderId="0" xfId="0" applyNumberFormat="1" applyFont="1" applyFill="1" applyBorder="1" applyAlignment="1">
      <alignment horizontal="left" vertical="top"/>
    </xf>
    <xf numFmtId="0" fontId="51" fillId="28" borderId="0" xfId="0" applyNumberFormat="1" applyFont="1" applyFill="1" applyBorder="1" applyAlignment="1" applyProtection="1">
      <alignment horizontal="center" vertical="center"/>
      <protection locked="0"/>
    </xf>
    <xf numFmtId="0" fontId="52" fillId="28" borderId="0" xfId="0" applyNumberFormat="1" applyFont="1" applyFill="1" applyBorder="1" applyAlignment="1">
      <alignment horizontal="left" vertical="top" indent="1"/>
    </xf>
    <xf numFmtId="0" fontId="59" fillId="28" borderId="0" xfId="0" applyNumberFormat="1" applyFont="1" applyFill="1" applyBorder="1" applyAlignment="1">
      <alignment horizontal="center"/>
    </xf>
    <xf numFmtId="0" fontId="49" fillId="28" borderId="0" xfId="0" applyNumberFormat="1" applyFont="1" applyFill="1" applyBorder="1" applyAlignment="1">
      <alignment horizontal="left" vertical="top"/>
    </xf>
    <xf numFmtId="0" fontId="27" fillId="28" borderId="0" xfId="0" applyNumberFormat="1" applyFont="1" applyFill="1" applyBorder="1" applyAlignment="1" applyProtection="1">
      <alignment horizontal="center" vertical="center"/>
      <protection locked="0"/>
    </xf>
    <xf numFmtId="0" fontId="5" fillId="28" borderId="0" xfId="0" applyNumberFormat="1" applyFont="1" applyFill="1" applyBorder="1" applyAlignment="1">
      <alignment vertical="top"/>
    </xf>
    <xf numFmtId="0" fontId="5" fillId="32" borderId="0" xfId="0" applyNumberFormat="1" applyFont="1" applyFill="1" applyBorder="1" applyAlignment="1">
      <alignment vertical="top"/>
    </xf>
    <xf numFmtId="0" fontId="5" fillId="32" borderId="0" xfId="0" applyNumberFormat="1" applyFont="1" applyFill="1" applyBorder="1" applyAlignment="1">
      <alignment horizontal="left" vertical="top"/>
    </xf>
    <xf numFmtId="0" fontId="49" fillId="32" borderId="0" xfId="0" applyNumberFormat="1" applyFont="1" applyFill="1" applyBorder="1" applyAlignment="1">
      <alignment horizontal="left" vertical="top"/>
    </xf>
    <xf numFmtId="1" fontId="3" fillId="26" borderId="0" xfId="0" applyNumberFormat="1" applyFont="1" applyFill="1" applyBorder="1" applyAlignment="1">
      <alignment horizontal="center" vertical="center"/>
    </xf>
    <xf numFmtId="1" fontId="3" fillId="25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1" fontId="3" fillId="33" borderId="0" xfId="0" applyNumberFormat="1" applyFont="1" applyFill="1" applyBorder="1" applyAlignment="1">
      <alignment horizontal="center" vertical="center"/>
    </xf>
    <xf numFmtId="2" fontId="3" fillId="34" borderId="0" xfId="0" applyNumberFormat="1" applyFont="1" applyFill="1" applyBorder="1" applyAlignment="1">
      <alignment horizontal="center" vertical="center"/>
    </xf>
    <xf numFmtId="2" fontId="33" fillId="36" borderId="0" xfId="0" applyNumberFormat="1" applyFont="1" applyFill="1" applyBorder="1" applyAlignment="1" applyProtection="1">
      <alignment horizontal="center"/>
      <protection locked="0"/>
    </xf>
    <xf numFmtId="2" fontId="33" fillId="36" borderId="0" xfId="0" applyNumberFormat="1" applyFont="1" applyFill="1" applyBorder="1" applyAlignment="1" applyProtection="1">
      <alignment horizontal="center" vertical="center"/>
      <protection locked="0"/>
    </xf>
    <xf numFmtId="2" fontId="1" fillId="36" borderId="0" xfId="0" applyNumberFormat="1" applyFont="1" applyFill="1" applyBorder="1" applyAlignment="1">
      <alignment horizontal="left" vertical="center" indent="1"/>
    </xf>
    <xf numFmtId="2" fontId="1" fillId="36" borderId="0" xfId="0" applyNumberFormat="1" applyFont="1" applyFill="1" applyBorder="1" applyAlignment="1">
      <alignment horizontal="left" indent="1"/>
    </xf>
    <xf numFmtId="2" fontId="9" fillId="24" borderId="0" xfId="0" applyNumberFormat="1" applyFont="1" applyFill="1" applyBorder="1" applyAlignment="1">
      <alignment horizontal="left" indent="2"/>
    </xf>
    <xf numFmtId="0" fontId="30" fillId="28" borderId="0" xfId="0" applyNumberFormat="1" applyFont="1" applyFill="1" applyBorder="1" applyAlignment="1">
      <alignment vertical="top"/>
    </xf>
    <xf numFmtId="0" fontId="46" fillId="28" borderId="0" xfId="0" applyNumberFormat="1" applyFont="1" applyFill="1" applyBorder="1" applyAlignment="1">
      <alignment horizontal="center" textRotation="90" wrapText="1"/>
    </xf>
    <xf numFmtId="0" fontId="35" fillId="28" borderId="0" xfId="0" applyNumberFormat="1" applyFont="1" applyFill="1" applyBorder="1" applyAlignment="1">
      <alignment vertical="center"/>
    </xf>
    <xf numFmtId="0" fontId="46" fillId="28" borderId="0" xfId="0" applyNumberFormat="1" applyFont="1" applyFill="1" applyBorder="1" applyAlignment="1">
      <alignment horizontal="center" vertical="center" textRotation="90"/>
    </xf>
    <xf numFmtId="0" fontId="4" fillId="28" borderId="0" xfId="0" applyNumberFormat="1" applyFont="1" applyFill="1" applyBorder="1" applyAlignment="1">
      <alignment vertical="top" textRotation="90"/>
    </xf>
    <xf numFmtId="0" fontId="0" fillId="28" borderId="0" xfId="0" applyFill="1"/>
    <xf numFmtId="0" fontId="1" fillId="28" borderId="0" xfId="37" applyFont="1" applyFill="1"/>
    <xf numFmtId="0" fontId="29" fillId="28" borderId="0" xfId="37" applyFont="1" applyFill="1"/>
    <xf numFmtId="0" fontId="28" fillId="28" borderId="0" xfId="37" applyFont="1" applyFill="1" applyAlignment="1">
      <alignment horizontal="right"/>
    </xf>
    <xf numFmtId="0" fontId="29" fillId="28" borderId="0" xfId="37" applyFont="1" applyFill="1" applyAlignment="1">
      <alignment horizontal="right"/>
    </xf>
    <xf numFmtId="9" fontId="35" fillId="0" borderId="10" xfId="37" applyNumberFormat="1" applyFont="1" applyBorder="1" applyAlignment="1">
      <alignment horizontal="center" vertical="center"/>
    </xf>
    <xf numFmtId="0" fontId="35" fillId="0" borderId="10" xfId="37" applyFont="1" applyBorder="1" applyAlignment="1">
      <alignment horizontal="center" vertical="center"/>
    </xf>
    <xf numFmtId="2" fontId="66" fillId="36" borderId="0" xfId="0" applyNumberFormat="1" applyFont="1" applyFill="1" applyBorder="1" applyAlignment="1">
      <alignment horizontal="left" vertical="center" wrapText="1" indent="1"/>
    </xf>
    <xf numFmtId="2" fontId="66" fillId="36" borderId="0" xfId="0" applyNumberFormat="1" applyFont="1" applyFill="1" applyBorder="1" applyAlignment="1">
      <alignment horizontal="left" vertical="center" indent="1"/>
    </xf>
    <xf numFmtId="2" fontId="66" fillId="36" borderId="0" xfId="0" applyNumberFormat="1" applyFont="1" applyFill="1" applyBorder="1" applyAlignment="1">
      <alignment horizontal="left" indent="1"/>
    </xf>
    <xf numFmtId="0" fontId="2" fillId="0" borderId="10" xfId="37" applyFont="1" applyBorder="1" applyAlignment="1">
      <alignment horizontal="center" vertical="center" wrapText="1"/>
    </xf>
    <xf numFmtId="0" fontId="62" fillId="32" borderId="0" xfId="0" applyNumberFormat="1" applyFont="1" applyFill="1" applyBorder="1" applyAlignment="1">
      <alignment vertical="center"/>
    </xf>
    <xf numFmtId="17" fontId="35" fillId="0" borderId="10" xfId="0" applyNumberFormat="1" applyFont="1" applyFill="1" applyBorder="1" applyAlignment="1" applyProtection="1">
      <alignment horizontal="center" vertical="center"/>
    </xf>
    <xf numFmtId="1" fontId="34" fillId="0" borderId="10" xfId="37" applyNumberFormat="1" applyFont="1" applyBorder="1" applyAlignment="1">
      <alignment horizontal="center" vertical="center" wrapText="1"/>
    </xf>
    <xf numFmtId="0" fontId="65" fillId="0" borderId="0" xfId="0" applyFont="1"/>
    <xf numFmtId="0" fontId="34" fillId="0" borderId="0" xfId="0" applyFont="1" applyAlignment="1"/>
    <xf numFmtId="0" fontId="0" fillId="35" borderId="22" xfId="0" applyFill="1" applyBorder="1" applyAlignment="1">
      <alignment horizontal="center" vertical="top"/>
    </xf>
    <xf numFmtId="0" fontId="0" fillId="0" borderId="0" xfId="0" applyFill="1"/>
    <xf numFmtId="0" fontId="1" fillId="0" borderId="0" xfId="37" applyFont="1" applyFill="1" applyBorder="1"/>
    <xf numFmtId="0" fontId="1" fillId="0" borderId="0" xfId="37" applyFont="1" applyFill="1"/>
    <xf numFmtId="0" fontId="29" fillId="0" borderId="0" xfId="37" applyFont="1" applyFill="1" applyBorder="1"/>
    <xf numFmtId="0" fontId="29" fillId="0" borderId="0" xfId="37" applyFont="1" applyFill="1"/>
    <xf numFmtId="0" fontId="0" fillId="0" borderId="0" xfId="0" applyFill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35" borderId="40" xfId="0" applyFill="1" applyBorder="1" applyAlignment="1">
      <alignment horizontal="center" vertical="top"/>
    </xf>
    <xf numFmtId="9" fontId="51" fillId="31" borderId="10" xfId="0" applyNumberFormat="1" applyFont="1" applyFill="1" applyBorder="1" applyAlignment="1" applyProtection="1">
      <alignment horizontal="center" vertical="center"/>
      <protection locked="0"/>
    </xf>
    <xf numFmtId="0" fontId="81" fillId="32" borderId="10" xfId="0" applyNumberFormat="1" applyFont="1" applyFill="1" applyBorder="1" applyAlignment="1">
      <alignment horizontal="center" vertical="top"/>
    </xf>
    <xf numFmtId="0" fontId="1" fillId="0" borderId="10" xfId="37" applyFont="1" applyBorder="1" applyAlignment="1">
      <alignment horizontal="right" vertical="center"/>
    </xf>
    <xf numFmtId="0" fontId="35" fillId="0" borderId="10" xfId="0" applyNumberFormat="1" applyFont="1" applyFill="1" applyBorder="1" applyAlignment="1" applyProtection="1">
      <alignment vertical="center"/>
      <protection locked="0"/>
    </xf>
    <xf numFmtId="0" fontId="0" fillId="35" borderId="22" xfId="0" applyFill="1" applyBorder="1" applyAlignment="1">
      <alignment horizontal="center"/>
    </xf>
    <xf numFmtId="0" fontId="0" fillId="0" borderId="0" xfId="0" applyAlignment="1"/>
    <xf numFmtId="0" fontId="53" fillId="0" borderId="15" xfId="0" applyNumberFormat="1" applyFont="1" applyFill="1" applyBorder="1" applyAlignment="1">
      <alignment horizontal="center" textRotation="90" wrapText="1"/>
    </xf>
    <xf numFmtId="0" fontId="53" fillId="0" borderId="15" xfId="0" applyNumberFormat="1" applyFont="1" applyFill="1" applyBorder="1" applyAlignment="1" applyProtection="1">
      <alignment horizontal="center" textRotation="90" wrapText="1"/>
      <protection locked="0"/>
    </xf>
    <xf numFmtId="0" fontId="57" fillId="0" borderId="15" xfId="0" applyNumberFormat="1" applyFont="1" applyFill="1" applyBorder="1" applyAlignment="1">
      <alignment horizontal="center" textRotation="90" wrapText="1"/>
    </xf>
    <xf numFmtId="0" fontId="53" fillId="0" borderId="15" xfId="0" applyNumberFormat="1" applyFont="1" applyFill="1" applyBorder="1" applyAlignment="1" applyProtection="1">
      <alignment horizontal="center" textRotation="90" wrapText="1"/>
    </xf>
    <xf numFmtId="0" fontId="53" fillId="0" borderId="1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 applyProtection="1">
      <alignment vertical="top"/>
    </xf>
    <xf numFmtId="0" fontId="9" fillId="0" borderId="0" xfId="0" applyNumberFormat="1" applyFont="1" applyBorder="1" applyAlignment="1" applyProtection="1">
      <alignment vertical="top"/>
    </xf>
    <xf numFmtId="0" fontId="9" fillId="0" borderId="0" xfId="0" applyNumberFormat="1" applyFont="1" applyBorder="1" applyAlignment="1" applyProtection="1">
      <alignment horizontal="right" vertical="top"/>
    </xf>
    <xf numFmtId="0" fontId="85" fillId="0" borderId="10" xfId="0" applyNumberFormat="1" applyFont="1" applyBorder="1" applyAlignment="1" applyProtection="1">
      <alignment horizontal="center" vertical="center" textRotation="90"/>
      <protection hidden="1"/>
    </xf>
    <xf numFmtId="2" fontId="85" fillId="0" borderId="10" xfId="0" applyNumberFormat="1" applyFont="1" applyBorder="1" applyAlignment="1" applyProtection="1">
      <alignment horizontal="center" vertical="center" textRotation="90"/>
      <protection hidden="1"/>
    </xf>
    <xf numFmtId="0" fontId="2" fillId="0" borderId="10" xfId="37" applyFont="1" applyBorder="1" applyAlignment="1">
      <alignment horizontal="center" vertical="center" wrapText="1"/>
    </xf>
    <xf numFmtId="2" fontId="66" fillId="41" borderId="0" xfId="0" applyNumberFormat="1" applyFont="1" applyFill="1" applyBorder="1" applyAlignment="1">
      <alignment horizontal="left" indent="1"/>
    </xf>
    <xf numFmtId="2" fontId="33" fillId="41" borderId="0" xfId="0" applyNumberFormat="1" applyFont="1" applyFill="1" applyBorder="1" applyAlignment="1" applyProtection="1">
      <alignment horizontal="center"/>
      <protection locked="0"/>
    </xf>
    <xf numFmtId="2" fontId="33" fillId="41" borderId="0" xfId="0" applyNumberFormat="1" applyFont="1" applyFill="1" applyBorder="1" applyAlignment="1" applyProtection="1">
      <alignment horizontal="left"/>
    </xf>
    <xf numFmtId="2" fontId="65" fillId="41" borderId="0" xfId="0" applyNumberFormat="1" applyFont="1" applyFill="1" applyBorder="1" applyAlignment="1">
      <alignment horizontal="left" indent="1"/>
    </xf>
    <xf numFmtId="2" fontId="1" fillId="41" borderId="0" xfId="0" applyNumberFormat="1" applyFont="1" applyFill="1" applyBorder="1" applyAlignment="1">
      <alignment horizontal="left" indent="1"/>
    </xf>
    <xf numFmtId="2" fontId="1" fillId="41" borderId="0" xfId="0" applyNumberFormat="1" applyFont="1" applyFill="1" applyBorder="1" applyAlignment="1">
      <alignment horizontal="left" vertical="center" wrapText="1" indent="1"/>
    </xf>
    <xf numFmtId="2" fontId="33" fillId="36" borderId="0" xfId="0" applyNumberFormat="1" applyFont="1" applyFill="1" applyBorder="1" applyAlignment="1" applyProtection="1">
      <alignment horizontal="left"/>
    </xf>
    <xf numFmtId="2" fontId="9" fillId="24" borderId="17" xfId="0" applyNumberFormat="1" applyFont="1" applyFill="1" applyBorder="1" applyAlignment="1">
      <alignment horizontal="left"/>
    </xf>
    <xf numFmtId="2" fontId="9" fillId="24" borderId="17" xfId="0" applyNumberFormat="1" applyFont="1" applyFill="1" applyBorder="1" applyAlignment="1">
      <alignment horizontal="left" indent="2"/>
    </xf>
    <xf numFmtId="2" fontId="84" fillId="40" borderId="17" xfId="0" applyNumberFormat="1" applyFont="1" applyFill="1" applyBorder="1" applyAlignment="1">
      <alignment horizontal="center" vertical="center"/>
    </xf>
    <xf numFmtId="17" fontId="35" fillId="0" borderId="10" xfId="0" applyNumberFormat="1" applyFont="1" applyFill="1" applyBorder="1" applyAlignment="1" applyProtection="1">
      <alignment horizontal="center" vertical="center"/>
      <protection locked="0"/>
    </xf>
    <xf numFmtId="0" fontId="65" fillId="35" borderId="0" xfId="0" applyFont="1" applyFill="1" applyBorder="1" applyAlignment="1">
      <alignment horizontal="left" indent="1"/>
    </xf>
    <xf numFmtId="0" fontId="65" fillId="35" borderId="41" xfId="0" applyFont="1" applyFill="1" applyBorder="1" applyAlignment="1">
      <alignment horizontal="left" indent="1"/>
    </xf>
    <xf numFmtId="0" fontId="65" fillId="35" borderId="0" xfId="0" applyFont="1" applyFill="1" applyBorder="1" applyAlignment="1">
      <alignment horizontal="left" wrapText="1" indent="1"/>
    </xf>
    <xf numFmtId="0" fontId="65" fillId="35" borderId="41" xfId="0" applyFont="1" applyFill="1" applyBorder="1" applyAlignment="1">
      <alignment horizontal="left" wrapText="1" indent="1"/>
    </xf>
    <xf numFmtId="0" fontId="65" fillId="35" borderId="10" xfId="0" applyFont="1" applyFill="1" applyBorder="1" applyAlignment="1">
      <alignment horizontal="left" wrapText="1"/>
    </xf>
    <xf numFmtId="0" fontId="65" fillId="35" borderId="21" xfId="0" applyFont="1" applyFill="1" applyBorder="1" applyAlignment="1">
      <alignment horizontal="left" wrapText="1"/>
    </xf>
    <xf numFmtId="0" fontId="34" fillId="35" borderId="10" xfId="0" applyFont="1" applyFill="1" applyBorder="1" applyAlignment="1">
      <alignment horizontal="left" wrapText="1"/>
    </xf>
    <xf numFmtId="0" fontId="34" fillId="35" borderId="21" xfId="0" applyFont="1" applyFill="1" applyBorder="1" applyAlignment="1">
      <alignment horizontal="left" wrapText="1"/>
    </xf>
    <xf numFmtId="0" fontId="76" fillId="34" borderId="44" xfId="0" applyFont="1" applyFill="1" applyBorder="1" applyAlignment="1">
      <alignment horizontal="center" wrapText="1"/>
    </xf>
    <xf numFmtId="0" fontId="76" fillId="34" borderId="13" xfId="0" applyFont="1" applyFill="1" applyBorder="1" applyAlignment="1">
      <alignment horizontal="center" wrapText="1"/>
    </xf>
    <xf numFmtId="0" fontId="76" fillId="34" borderId="26" xfId="0" applyFont="1" applyFill="1" applyBorder="1" applyAlignment="1">
      <alignment horizontal="center" wrapText="1"/>
    </xf>
    <xf numFmtId="0" fontId="65" fillId="35" borderId="10" xfId="0" applyFont="1" applyFill="1" applyBorder="1" applyAlignment="1">
      <alignment horizontal="left"/>
    </xf>
    <xf numFmtId="0" fontId="65" fillId="35" borderId="21" xfId="0" applyFont="1" applyFill="1" applyBorder="1" applyAlignment="1">
      <alignment horizontal="left"/>
    </xf>
    <xf numFmtId="2" fontId="74" fillId="36" borderId="45" xfId="0" applyNumberFormat="1" applyFont="1" applyFill="1" applyBorder="1" applyAlignment="1">
      <alignment horizontal="center" vertical="center" wrapText="1"/>
    </xf>
    <xf numFmtId="2" fontId="74" fillId="36" borderId="46" xfId="0" applyNumberFormat="1" applyFont="1" applyFill="1" applyBorder="1" applyAlignment="1">
      <alignment horizontal="center" vertical="center" wrapText="1"/>
    </xf>
    <xf numFmtId="2" fontId="74" fillId="36" borderId="47" xfId="0" applyNumberFormat="1" applyFont="1" applyFill="1" applyBorder="1" applyAlignment="1">
      <alignment horizontal="center" vertical="center" wrapText="1"/>
    </xf>
    <xf numFmtId="0" fontId="78" fillId="31" borderId="37" xfId="0" applyFont="1" applyFill="1" applyBorder="1" applyAlignment="1">
      <alignment horizontal="center" vertical="center"/>
    </xf>
    <xf numFmtId="0" fontId="78" fillId="31" borderId="38" xfId="0" applyFont="1" applyFill="1" applyBorder="1" applyAlignment="1">
      <alignment horizontal="center" vertical="center"/>
    </xf>
    <xf numFmtId="0" fontId="78" fillId="31" borderId="39" xfId="0" applyFont="1" applyFill="1" applyBorder="1" applyAlignment="1">
      <alignment horizontal="center" vertical="center"/>
    </xf>
    <xf numFmtId="0" fontId="27" fillId="39" borderId="40" xfId="0" applyFont="1" applyFill="1" applyBorder="1" applyAlignment="1">
      <alignment horizontal="center"/>
    </xf>
    <xf numFmtId="0" fontId="27" fillId="39" borderId="0" xfId="0" applyFont="1" applyFill="1" applyBorder="1" applyAlignment="1">
      <alignment horizontal="center"/>
    </xf>
    <xf numFmtId="0" fontId="27" fillId="39" borderId="41" xfId="0" applyFont="1" applyFill="1" applyBorder="1" applyAlignment="1">
      <alignment horizontal="center"/>
    </xf>
    <xf numFmtId="0" fontId="80" fillId="35" borderId="40" xfId="0" applyFont="1" applyFill="1" applyBorder="1" applyAlignment="1">
      <alignment horizontal="center" vertical="center"/>
    </xf>
    <xf numFmtId="0" fontId="80" fillId="35" borderId="0" xfId="0" applyFont="1" applyFill="1" applyBorder="1" applyAlignment="1">
      <alignment horizontal="center" vertical="center"/>
    </xf>
    <xf numFmtId="0" fontId="80" fillId="35" borderId="41" xfId="0" applyFont="1" applyFill="1" applyBorder="1" applyAlignment="1">
      <alignment horizontal="center" vertical="center"/>
    </xf>
    <xf numFmtId="0" fontId="61" fillId="28" borderId="42" xfId="0" applyFont="1" applyFill="1" applyBorder="1" applyAlignment="1">
      <alignment horizontal="left" indent="3"/>
    </xf>
    <xf numFmtId="0" fontId="61" fillId="28" borderId="11" xfId="0" applyFont="1" applyFill="1" applyBorder="1" applyAlignment="1">
      <alignment horizontal="left" indent="3"/>
    </xf>
    <xf numFmtId="0" fontId="61" fillId="28" borderId="43" xfId="0" applyFont="1" applyFill="1" applyBorder="1" applyAlignment="1">
      <alignment horizontal="left" indent="3"/>
    </xf>
    <xf numFmtId="0" fontId="61" fillId="28" borderId="44" xfId="0" applyFont="1" applyFill="1" applyBorder="1" applyAlignment="1">
      <alignment horizontal="left" indent="3"/>
    </xf>
    <xf numFmtId="0" fontId="61" fillId="28" borderId="13" xfId="0" applyFont="1" applyFill="1" applyBorder="1" applyAlignment="1">
      <alignment horizontal="left" indent="3"/>
    </xf>
    <xf numFmtId="0" fontId="61" fillId="28" borderId="26" xfId="0" applyFont="1" applyFill="1" applyBorder="1" applyAlignment="1">
      <alignment horizontal="left" indent="3"/>
    </xf>
    <xf numFmtId="0" fontId="61" fillId="28" borderId="44" xfId="0" applyFont="1" applyFill="1" applyBorder="1" applyAlignment="1">
      <alignment horizontal="left" indent="4"/>
    </xf>
    <xf numFmtId="0" fontId="61" fillId="28" borderId="13" xfId="0" applyFont="1" applyFill="1" applyBorder="1" applyAlignment="1">
      <alignment horizontal="left" indent="4"/>
    </xf>
    <xf numFmtId="0" fontId="61" fillId="28" borderId="26" xfId="0" applyFont="1" applyFill="1" applyBorder="1" applyAlignment="1">
      <alignment horizontal="left" indent="4"/>
    </xf>
    <xf numFmtId="0" fontId="34" fillId="35" borderId="12" xfId="0" applyFont="1" applyFill="1" applyBorder="1" applyAlignment="1">
      <alignment horizontal="left" wrapText="1"/>
    </xf>
    <xf numFmtId="0" fontId="34" fillId="35" borderId="13" xfId="0" applyFont="1" applyFill="1" applyBorder="1" applyAlignment="1">
      <alignment horizontal="left" wrapText="1"/>
    </xf>
    <xf numFmtId="0" fontId="34" fillId="35" borderId="26" xfId="0" applyFont="1" applyFill="1" applyBorder="1" applyAlignment="1">
      <alignment horizontal="left" wrapText="1"/>
    </xf>
    <xf numFmtId="0" fontId="65" fillId="35" borderId="12" xfId="0" applyFont="1" applyFill="1" applyBorder="1" applyAlignment="1">
      <alignment horizontal="left"/>
    </xf>
    <xf numFmtId="0" fontId="65" fillId="35" borderId="13" xfId="0" applyFont="1" applyFill="1" applyBorder="1" applyAlignment="1">
      <alignment horizontal="left"/>
    </xf>
    <xf numFmtId="0" fontId="65" fillId="35" borderId="26" xfId="0" applyFont="1" applyFill="1" applyBorder="1" applyAlignment="1">
      <alignment horizontal="left"/>
    </xf>
    <xf numFmtId="0" fontId="87" fillId="0" borderId="0" xfId="0" applyNumberFormat="1" applyFont="1" applyFill="1" applyBorder="1" applyAlignment="1">
      <alignment horizontal="center" vertical="top"/>
    </xf>
    <xf numFmtId="0" fontId="51" fillId="31" borderId="10" xfId="0" applyNumberFormat="1" applyFont="1" applyFill="1" applyBorder="1" applyAlignment="1" applyProtection="1">
      <alignment horizontal="center" vertical="center"/>
      <protection locked="0"/>
    </xf>
    <xf numFmtId="0" fontId="62" fillId="32" borderId="36" xfId="0" applyNumberFormat="1" applyFont="1" applyFill="1" applyBorder="1" applyAlignment="1">
      <alignment horizontal="center" vertical="center"/>
    </xf>
    <xf numFmtId="0" fontId="62" fillId="32" borderId="0" xfId="0" applyNumberFormat="1" applyFont="1" applyFill="1" applyBorder="1" applyAlignment="1">
      <alignment horizontal="center" vertical="center"/>
    </xf>
    <xf numFmtId="0" fontId="62" fillId="32" borderId="0" xfId="0" applyNumberFormat="1" applyFont="1" applyFill="1" applyBorder="1" applyAlignment="1">
      <alignment horizontal="left" vertical="center" indent="1"/>
    </xf>
    <xf numFmtId="0" fontId="9" fillId="0" borderId="0" xfId="0" applyNumberFormat="1" applyFont="1" applyBorder="1" applyAlignment="1" applyProtection="1">
      <alignment horizontal="left" vertical="top" indent="1"/>
      <protection locked="0"/>
    </xf>
    <xf numFmtId="0" fontId="9" fillId="0" borderId="11" xfId="0" applyNumberFormat="1" applyFont="1" applyBorder="1" applyAlignment="1" applyProtection="1">
      <alignment horizontal="left" vertical="top"/>
      <protection locked="0"/>
    </xf>
    <xf numFmtId="0" fontId="9" fillId="0" borderId="11" xfId="0" applyNumberFormat="1" applyFont="1" applyBorder="1" applyAlignment="1" applyProtection="1">
      <alignment horizontal="center" vertical="top"/>
    </xf>
    <xf numFmtId="49" fontId="9" fillId="0" borderId="11" xfId="0" applyNumberFormat="1" applyFont="1" applyBorder="1" applyAlignment="1" applyProtection="1">
      <alignment horizontal="center" vertical="top"/>
      <protection locked="0"/>
    </xf>
    <xf numFmtId="0" fontId="50" fillId="0" borderId="0" xfId="0" applyNumberFormat="1" applyFont="1" applyBorder="1" applyAlignment="1" applyProtection="1">
      <alignment horizontal="center" vertical="top"/>
      <protection locked="0"/>
    </xf>
    <xf numFmtId="0" fontId="51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Border="1" applyAlignment="1">
      <alignment horizontal="right" vertical="top" indent="1"/>
    </xf>
    <xf numFmtId="0" fontId="62" fillId="32" borderId="35" xfId="0" applyNumberFormat="1" applyFont="1" applyFill="1" applyBorder="1" applyAlignment="1">
      <alignment horizontal="left" vertical="center" indent="1"/>
    </xf>
    <xf numFmtId="0" fontId="59" fillId="31" borderId="10" xfId="0" applyNumberFormat="1" applyFont="1" applyFill="1" applyBorder="1" applyAlignment="1" applyProtection="1">
      <alignment horizontal="center"/>
      <protection locked="0"/>
    </xf>
    <xf numFmtId="0" fontId="62" fillId="32" borderId="36" xfId="0" applyNumberFormat="1" applyFont="1" applyFill="1" applyBorder="1" applyAlignment="1">
      <alignment horizontal="left" vertical="center" indent="1"/>
    </xf>
    <xf numFmtId="0" fontId="76" fillId="32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11" xfId="0" applyNumberFormat="1" applyFont="1" applyBorder="1" applyAlignment="1" applyProtection="1">
      <alignment horizontal="left" vertical="top" wrapText="1"/>
      <protection locked="0"/>
    </xf>
    <xf numFmtId="0" fontId="9" fillId="0" borderId="11" xfId="0" applyNumberFormat="1" applyFont="1" applyBorder="1" applyAlignment="1" applyProtection="1">
      <alignment horizontal="right" vertical="top"/>
    </xf>
    <xf numFmtId="2" fontId="40" fillId="29" borderId="0" xfId="0" applyNumberFormat="1" applyFont="1" applyFill="1" applyBorder="1" applyAlignment="1">
      <alignment horizontal="center" vertical="center" wrapText="1"/>
    </xf>
    <xf numFmtId="2" fontId="40" fillId="29" borderId="0" xfId="0" applyNumberFormat="1" applyFont="1" applyFill="1" applyBorder="1" applyAlignment="1">
      <alignment horizontal="center" vertical="center"/>
    </xf>
    <xf numFmtId="2" fontId="71" fillId="38" borderId="0" xfId="0" applyNumberFormat="1" applyFont="1" applyFill="1" applyBorder="1" applyAlignment="1">
      <alignment horizontal="center" vertical="center"/>
    </xf>
    <xf numFmtId="2" fontId="91" fillId="37" borderId="11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 wrapText="1"/>
    </xf>
    <xf numFmtId="1" fontId="60" fillId="34" borderId="0" xfId="0" applyNumberFormat="1" applyFont="1" applyFill="1" applyBorder="1" applyAlignment="1">
      <alignment horizontal="center" vertical="center" wrapText="1"/>
    </xf>
    <xf numFmtId="2" fontId="9" fillId="24" borderId="0" xfId="0" applyNumberFormat="1" applyFont="1" applyFill="1" applyBorder="1" applyAlignment="1">
      <alignment horizontal="right" indent="1"/>
    </xf>
    <xf numFmtId="2" fontId="9" fillId="24" borderId="17" xfId="0" applyNumberFormat="1" applyFont="1" applyFill="1" applyBorder="1" applyAlignment="1">
      <alignment horizontal="right" indent="1"/>
    </xf>
    <xf numFmtId="2" fontId="9" fillId="34" borderId="0" xfId="0" applyNumberFormat="1" applyFont="1" applyFill="1" applyBorder="1" applyAlignment="1">
      <alignment horizontal="center" vertical="center"/>
    </xf>
    <xf numFmtId="0" fontId="1" fillId="0" borderId="22" xfId="37" applyFont="1" applyBorder="1" applyAlignment="1">
      <alignment horizontal="center" vertical="top"/>
    </xf>
    <xf numFmtId="0" fontId="1" fillId="0" borderId="10" xfId="37" applyFont="1" applyBorder="1" applyAlignment="1">
      <alignment horizontal="left" vertical="center"/>
    </xf>
    <xf numFmtId="0" fontId="1" fillId="0" borderId="10" xfId="37" applyFont="1" applyBorder="1" applyAlignment="1">
      <alignment horizontal="center" vertical="center"/>
    </xf>
    <xf numFmtId="2" fontId="34" fillId="0" borderId="12" xfId="37" applyNumberFormat="1" applyFont="1" applyBorder="1" applyAlignment="1">
      <alignment horizontal="center" vertical="center"/>
    </xf>
    <xf numFmtId="2" fontId="34" fillId="0" borderId="13" xfId="37" applyNumberFormat="1" applyFont="1" applyBorder="1" applyAlignment="1">
      <alignment horizontal="center" vertical="center"/>
    </xf>
    <xf numFmtId="2" fontId="34" fillId="0" borderId="14" xfId="37" applyNumberFormat="1" applyFont="1" applyBorder="1" applyAlignment="1">
      <alignment horizontal="center" vertical="center"/>
    </xf>
    <xf numFmtId="0" fontId="1" fillId="0" borderId="12" xfId="37" applyFont="1" applyBorder="1" applyAlignment="1">
      <alignment horizontal="center" vertical="center"/>
    </xf>
    <xf numFmtId="0" fontId="1" fillId="0" borderId="13" xfId="37" applyFont="1" applyBorder="1" applyAlignment="1">
      <alignment horizontal="center" vertical="center"/>
    </xf>
    <xf numFmtId="0" fontId="1" fillId="0" borderId="14" xfId="37" applyFont="1" applyBorder="1" applyAlignment="1">
      <alignment horizontal="center" vertical="center"/>
    </xf>
    <xf numFmtId="0" fontId="1" fillId="0" borderId="18" xfId="37" applyFont="1" applyBorder="1" applyAlignment="1">
      <alignment horizontal="left" vertical="center" wrapText="1"/>
    </xf>
    <xf numFmtId="0" fontId="1" fillId="0" borderId="19" xfId="37" applyFont="1" applyBorder="1" applyAlignment="1">
      <alignment horizontal="left" vertical="center" wrapText="1"/>
    </xf>
    <xf numFmtId="0" fontId="1" fillId="0" borderId="16" xfId="37" applyFont="1" applyBorder="1" applyAlignment="1">
      <alignment horizontal="left" vertical="center" wrapText="1"/>
    </xf>
    <xf numFmtId="0" fontId="1" fillId="0" borderId="20" xfId="37" applyFont="1" applyBorder="1" applyAlignment="1">
      <alignment horizontal="left" vertical="center" wrapText="1"/>
    </xf>
    <xf numFmtId="0" fontId="58" fillId="0" borderId="0" xfId="37" applyFont="1" applyFill="1" applyAlignment="1">
      <alignment horizontal="center"/>
    </xf>
    <xf numFmtId="2" fontId="34" fillId="0" borderId="10" xfId="37" applyNumberFormat="1" applyFont="1" applyBorder="1" applyAlignment="1">
      <alignment horizontal="center" vertical="center"/>
    </xf>
    <xf numFmtId="0" fontId="29" fillId="0" borderId="10" xfId="37" applyFont="1" applyBorder="1" applyAlignment="1">
      <alignment horizontal="center" vertical="center"/>
    </xf>
    <xf numFmtId="0" fontId="29" fillId="0" borderId="21" xfId="37" applyFont="1" applyBorder="1" applyAlignment="1">
      <alignment horizontal="center" vertical="center"/>
    </xf>
    <xf numFmtId="0" fontId="1" fillId="0" borderId="10" xfId="37" applyFont="1" applyBorder="1" applyAlignment="1">
      <alignment horizontal="center" vertical="top"/>
    </xf>
    <xf numFmtId="0" fontId="1" fillId="0" borderId="12" xfId="37" applyFont="1" applyBorder="1" applyAlignment="1">
      <alignment horizontal="left" vertical="center"/>
    </xf>
    <xf numFmtId="0" fontId="1" fillId="0" borderId="13" xfId="37" applyFont="1" applyBorder="1" applyAlignment="1">
      <alignment horizontal="left" vertical="center"/>
    </xf>
    <xf numFmtId="0" fontId="1" fillId="0" borderId="14" xfId="37" applyFont="1" applyBorder="1" applyAlignment="1">
      <alignment horizontal="left" vertical="center"/>
    </xf>
    <xf numFmtId="0" fontId="1" fillId="0" borderId="10" xfId="37" applyFont="1" applyFill="1" applyBorder="1" applyAlignment="1">
      <alignment horizontal="left" vertical="center"/>
    </xf>
    <xf numFmtId="0" fontId="2" fillId="0" borderId="10" xfId="37" applyFont="1" applyBorder="1" applyAlignment="1">
      <alignment horizontal="left" vertical="center"/>
    </xf>
    <xf numFmtId="0" fontId="55" fillId="0" borderId="0" xfId="37" applyFont="1" applyAlignment="1">
      <alignment horizontal="center" vertical="center"/>
    </xf>
    <xf numFmtId="0" fontId="88" fillId="0" borderId="0" xfId="37" applyFont="1" applyBorder="1" applyAlignment="1">
      <alignment horizontal="center" vertical="center"/>
    </xf>
    <xf numFmtId="0" fontId="1" fillId="0" borderId="31" xfId="37" applyFont="1" applyBorder="1" applyAlignment="1">
      <alignment horizontal="left" vertical="center"/>
    </xf>
    <xf numFmtId="0" fontId="1" fillId="0" borderId="32" xfId="37" applyFont="1" applyBorder="1" applyAlignment="1">
      <alignment horizontal="left" vertical="center"/>
    </xf>
    <xf numFmtId="0" fontId="32" fillId="0" borderId="33" xfId="37" applyFont="1" applyFill="1" applyBorder="1" applyAlignment="1">
      <alignment horizontal="center" vertical="center"/>
    </xf>
    <xf numFmtId="0" fontId="32" fillId="0" borderId="34" xfId="37" applyFont="1" applyFill="1" applyBorder="1" applyAlignment="1">
      <alignment horizontal="center" vertical="center"/>
    </xf>
    <xf numFmtId="0" fontId="1" fillId="0" borderId="15" xfId="37" applyFont="1" applyBorder="1" applyAlignment="1">
      <alignment horizontal="left" vertical="center"/>
    </xf>
    <xf numFmtId="0" fontId="1" fillId="0" borderId="10" xfId="37" applyFont="1" applyBorder="1" applyAlignment="1">
      <alignment horizontal="right" vertical="center"/>
    </xf>
    <xf numFmtId="0" fontId="32" fillId="0" borderId="32" xfId="38" applyFont="1" applyFill="1" applyBorder="1" applyAlignment="1">
      <alignment horizontal="left" vertical="center"/>
    </xf>
    <xf numFmtId="0" fontId="32" fillId="0" borderId="32" xfId="37" applyFont="1" applyFill="1" applyBorder="1" applyAlignment="1">
      <alignment horizontal="left" vertical="center"/>
    </xf>
    <xf numFmtId="0" fontId="1" fillId="0" borderId="23" xfId="37" applyFont="1" applyBorder="1" applyAlignment="1">
      <alignment horizontal="center" vertical="top"/>
    </xf>
    <xf numFmtId="0" fontId="1" fillId="0" borderId="24" xfId="37" applyFont="1" applyBorder="1" applyAlignment="1">
      <alignment horizontal="center" vertical="top"/>
    </xf>
    <xf numFmtId="0" fontId="1" fillId="0" borderId="25" xfId="37" applyFont="1" applyBorder="1" applyAlignment="1">
      <alignment horizontal="center" vertical="top"/>
    </xf>
    <xf numFmtId="0" fontId="1" fillId="0" borderId="18" xfId="37" applyFont="1" applyBorder="1" applyAlignment="1">
      <alignment horizontal="center" vertical="center"/>
    </xf>
    <xf numFmtId="0" fontId="1" fillId="0" borderId="48" xfId="37" applyFont="1" applyBorder="1" applyAlignment="1">
      <alignment horizontal="center" vertical="center"/>
    </xf>
    <xf numFmtId="0" fontId="1" fillId="0" borderId="16" xfId="37" applyFont="1" applyBorder="1" applyAlignment="1">
      <alignment horizontal="center" vertical="center"/>
    </xf>
    <xf numFmtId="0" fontId="1" fillId="0" borderId="43" xfId="37" applyFont="1" applyBorder="1" applyAlignment="1">
      <alignment horizontal="center" vertical="center"/>
    </xf>
    <xf numFmtId="0" fontId="2" fillId="0" borderId="21" xfId="37" applyFont="1" applyBorder="1" applyAlignment="1">
      <alignment horizontal="left" vertical="center"/>
    </xf>
    <xf numFmtId="0" fontId="6" fillId="0" borderId="10" xfId="37" applyFont="1" applyBorder="1" applyAlignment="1">
      <alignment horizontal="left" vertical="center"/>
    </xf>
    <xf numFmtId="0" fontId="6" fillId="0" borderId="21" xfId="37" applyFont="1" applyBorder="1" applyAlignment="1">
      <alignment horizontal="left" vertical="center"/>
    </xf>
    <xf numFmtId="0" fontId="42" fillId="0" borderId="10" xfId="37" applyFont="1" applyFill="1" applyBorder="1" applyAlignment="1">
      <alignment horizontal="left" vertical="center" wrapText="1"/>
    </xf>
    <xf numFmtId="0" fontId="1" fillId="0" borderId="10" xfId="37" applyFont="1" applyFill="1" applyBorder="1" applyAlignment="1">
      <alignment vertical="center"/>
    </xf>
    <xf numFmtId="0" fontId="9" fillId="0" borderId="12" xfId="37" applyFont="1" applyBorder="1" applyAlignment="1">
      <alignment horizontal="right" vertical="center"/>
    </xf>
    <xf numFmtId="0" fontId="9" fillId="0" borderId="13" xfId="37" applyFont="1" applyBorder="1" applyAlignment="1">
      <alignment horizontal="right" vertical="center"/>
    </xf>
    <xf numFmtId="0" fontId="9" fillId="0" borderId="14" xfId="37" applyFont="1" applyBorder="1" applyAlignment="1">
      <alignment horizontal="right" vertical="center"/>
    </xf>
    <xf numFmtId="0" fontId="1" fillId="0" borderId="36" xfId="37" applyFont="1" applyBorder="1" applyAlignment="1">
      <alignment horizontal="center" vertical="center"/>
    </xf>
    <xf numFmtId="0" fontId="1" fillId="0" borderId="41" xfId="37" applyFont="1" applyBorder="1" applyAlignment="1">
      <alignment horizontal="center" vertical="center"/>
    </xf>
    <xf numFmtId="0" fontId="6" fillId="0" borderId="12" xfId="37" applyFont="1" applyBorder="1" applyAlignment="1">
      <alignment horizontal="left" vertical="top" wrapText="1"/>
    </xf>
    <xf numFmtId="0" fontId="6" fillId="0" borderId="13" xfId="37" applyFont="1" applyBorder="1" applyAlignment="1">
      <alignment horizontal="left" vertical="top" wrapText="1"/>
    </xf>
    <xf numFmtId="0" fontId="6" fillId="0" borderId="14" xfId="37" applyFont="1" applyBorder="1" applyAlignment="1">
      <alignment horizontal="left" vertical="top" wrapText="1"/>
    </xf>
    <xf numFmtId="9" fontId="35" fillId="0" borderId="10" xfId="37" applyNumberFormat="1" applyFont="1" applyBorder="1" applyAlignment="1">
      <alignment horizontal="center" vertical="center"/>
    </xf>
    <xf numFmtId="0" fontId="35" fillId="0" borderId="10" xfId="37" applyFont="1" applyBorder="1" applyAlignment="1">
      <alignment horizontal="center" vertical="center"/>
    </xf>
    <xf numFmtId="0" fontId="35" fillId="0" borderId="12" xfId="37" applyFont="1" applyBorder="1" applyAlignment="1">
      <alignment horizontal="center" vertical="center"/>
    </xf>
    <xf numFmtId="0" fontId="35" fillId="0" borderId="13" xfId="37" applyFont="1" applyBorder="1" applyAlignment="1">
      <alignment horizontal="center" vertical="center"/>
    </xf>
    <xf numFmtId="0" fontId="35" fillId="0" borderId="14" xfId="37" applyFont="1" applyBorder="1" applyAlignment="1">
      <alignment horizontal="center" vertical="center"/>
    </xf>
    <xf numFmtId="0" fontId="34" fillId="0" borderId="10" xfId="37" applyFont="1" applyBorder="1" applyAlignment="1">
      <alignment horizontal="center" vertical="center" wrapText="1"/>
    </xf>
    <xf numFmtId="2" fontId="34" fillId="0" borderId="12" xfId="37" applyNumberFormat="1" applyFont="1" applyBorder="1" applyAlignment="1">
      <alignment horizontal="right" vertical="center" wrapText="1"/>
    </xf>
    <xf numFmtId="2" fontId="34" fillId="0" borderId="26" xfId="37" applyNumberFormat="1" applyFont="1" applyBorder="1" applyAlignment="1">
      <alignment horizontal="right" vertical="center" wrapText="1"/>
    </xf>
    <xf numFmtId="0" fontId="31" fillId="0" borderId="27" xfId="37" applyFont="1" applyBorder="1" applyAlignment="1">
      <alignment horizontal="right" vertical="center"/>
    </xf>
    <xf numFmtId="0" fontId="31" fillId="0" borderId="28" xfId="37" applyFont="1" applyBorder="1" applyAlignment="1">
      <alignment horizontal="right" vertical="center"/>
    </xf>
    <xf numFmtId="0" fontId="2" fillId="0" borderId="10" xfId="37" applyFont="1" applyBorder="1" applyAlignment="1">
      <alignment horizontal="center" vertical="center" wrapText="1"/>
    </xf>
    <xf numFmtId="0" fontId="2" fillId="0" borderId="12" xfId="37" applyFont="1" applyBorder="1" applyAlignment="1">
      <alignment horizontal="center" vertical="center" wrapText="1"/>
    </xf>
    <xf numFmtId="0" fontId="2" fillId="0" borderId="14" xfId="37" applyFont="1" applyBorder="1" applyAlignment="1">
      <alignment horizontal="center" vertical="center" wrapText="1"/>
    </xf>
    <xf numFmtId="0" fontId="2" fillId="0" borderId="17" xfId="37" applyFont="1" applyBorder="1" applyAlignment="1">
      <alignment horizontal="center" vertical="center" wrapText="1"/>
    </xf>
    <xf numFmtId="0" fontId="2" fillId="0" borderId="19" xfId="37" applyFont="1" applyBorder="1" applyAlignment="1">
      <alignment horizontal="center" vertical="center" wrapText="1"/>
    </xf>
    <xf numFmtId="0" fontId="2" fillId="0" borderId="11" xfId="37" applyFont="1" applyBorder="1" applyAlignment="1">
      <alignment horizontal="center" vertical="center" wrapText="1"/>
    </xf>
    <xf numFmtId="0" fontId="2" fillId="0" borderId="20" xfId="37" applyFont="1" applyBorder="1" applyAlignment="1">
      <alignment horizontal="center" vertical="center" wrapText="1"/>
    </xf>
    <xf numFmtId="0" fontId="47" fillId="0" borderId="0" xfId="37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left" vertical="center"/>
    </xf>
    <xf numFmtId="2" fontId="2" fillId="0" borderId="13" xfId="0" applyNumberFormat="1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21" xfId="37" applyFont="1" applyBorder="1" applyAlignment="1">
      <alignment horizontal="left" vertical="center"/>
    </xf>
    <xf numFmtId="0" fontId="28" fillId="0" borderId="10" xfId="37" applyFont="1" applyBorder="1" applyAlignment="1">
      <alignment horizontal="center" vertical="center"/>
    </xf>
    <xf numFmtId="0" fontId="28" fillId="0" borderId="12" xfId="37" applyFont="1" applyBorder="1" applyAlignment="1">
      <alignment horizontal="center" vertical="center"/>
    </xf>
    <xf numFmtId="0" fontId="28" fillId="0" borderId="13" xfId="37" applyFont="1" applyBorder="1" applyAlignment="1">
      <alignment horizontal="center" vertical="center"/>
    </xf>
    <xf numFmtId="0" fontId="28" fillId="0" borderId="14" xfId="37" applyFont="1" applyBorder="1" applyAlignment="1">
      <alignment horizontal="center" vertical="center"/>
    </xf>
    <xf numFmtId="0" fontId="5" fillId="0" borderId="12" xfId="37" applyFont="1" applyBorder="1" applyAlignment="1">
      <alignment horizontal="center" vertical="center"/>
    </xf>
    <xf numFmtId="0" fontId="0" fillId="0" borderId="13" xfId="37" applyFont="1" applyBorder="1" applyAlignment="1">
      <alignment horizontal="center" vertical="center"/>
    </xf>
    <xf numFmtId="0" fontId="0" fillId="0" borderId="14" xfId="37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center"/>
    </xf>
    <xf numFmtId="0" fontId="86" fillId="0" borderId="0" xfId="37" applyFont="1" applyFill="1" applyAlignment="1">
      <alignment horizontal="center" vertical="top" wrapText="1"/>
    </xf>
    <xf numFmtId="0" fontId="2" fillId="0" borderId="26" xfId="37" applyFont="1" applyBorder="1" applyAlignment="1">
      <alignment horizontal="center" vertical="center" wrapText="1"/>
    </xf>
    <xf numFmtId="0" fontId="1" fillId="0" borderId="12" xfId="37" applyFont="1" applyBorder="1" applyAlignment="1">
      <alignment horizontal="left" vertical="top"/>
    </xf>
    <xf numFmtId="0" fontId="1" fillId="0" borderId="13" xfId="37" applyFont="1" applyBorder="1" applyAlignment="1">
      <alignment horizontal="left" vertical="top"/>
    </xf>
    <xf numFmtId="0" fontId="1" fillId="0" borderId="14" xfId="37" applyFont="1" applyBorder="1" applyAlignment="1">
      <alignment horizontal="left" vertical="top"/>
    </xf>
    <xf numFmtId="0" fontId="6" fillId="0" borderId="12" xfId="37" applyFont="1" applyBorder="1" applyAlignment="1">
      <alignment horizontal="left" vertical="center" wrapText="1"/>
    </xf>
    <xf numFmtId="0" fontId="6" fillId="0" borderId="13" xfId="37" applyFont="1" applyBorder="1" applyAlignment="1">
      <alignment horizontal="left" vertical="center" wrapText="1"/>
    </xf>
    <xf numFmtId="0" fontId="6" fillId="0" borderId="14" xfId="37" applyFont="1" applyBorder="1" applyAlignment="1">
      <alignment horizontal="left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_pay 2008-09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4"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CFFCC"/>
      <color rgb="FF00FF00"/>
      <color rgb="FF0000FF"/>
      <color rgb="FFFF99CC"/>
      <color rgb="FFFF66CC"/>
      <color rgb="FFFFFF00"/>
      <color rgb="FF33CCCC"/>
      <color rgb="FFFFCC99"/>
      <color rgb="FF00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99531</xdr:colOff>
      <xdr:row>0</xdr:row>
      <xdr:rowOff>73738</xdr:rowOff>
    </xdr:from>
    <xdr:to>
      <xdr:col>24</xdr:col>
      <xdr:colOff>335516</xdr:colOff>
      <xdr:row>1</xdr:row>
      <xdr:rowOff>228600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995881" y="73738"/>
          <a:ext cx="636035" cy="231062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21</xdr:col>
      <xdr:colOff>22474</xdr:colOff>
      <xdr:row>2</xdr:row>
      <xdr:rowOff>51155</xdr:rowOff>
    </xdr:from>
    <xdr:to>
      <xdr:col>22</xdr:col>
      <xdr:colOff>324599</xdr:colOff>
      <xdr:row>2</xdr:row>
      <xdr:rowOff>286605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118724" y="422630"/>
          <a:ext cx="702175" cy="235450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8</xdr:col>
      <xdr:colOff>385281</xdr:colOff>
      <xdr:row>2</xdr:row>
      <xdr:rowOff>32107</xdr:rowOff>
    </xdr:from>
    <xdr:to>
      <xdr:col>10</xdr:col>
      <xdr:colOff>288961</xdr:colOff>
      <xdr:row>2</xdr:row>
      <xdr:rowOff>267557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199972" y="406686"/>
          <a:ext cx="631433" cy="235450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12</xdr:col>
      <xdr:colOff>333375</xdr:colOff>
      <xdr:row>3</xdr:row>
      <xdr:rowOff>32107</xdr:rowOff>
    </xdr:from>
    <xdr:to>
      <xdr:col>14</xdr:col>
      <xdr:colOff>352425</xdr:colOff>
      <xdr:row>3</xdr:row>
      <xdr:rowOff>267557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705350" y="698857"/>
          <a:ext cx="885825" cy="235450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23</xdr:col>
      <xdr:colOff>23331</xdr:colOff>
      <xdr:row>3</xdr:row>
      <xdr:rowOff>32107</xdr:rowOff>
    </xdr:from>
    <xdr:to>
      <xdr:col>24</xdr:col>
      <xdr:colOff>327061</xdr:colOff>
      <xdr:row>3</xdr:row>
      <xdr:rowOff>267557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919681" y="698857"/>
          <a:ext cx="703780" cy="235450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28</xdr:col>
      <xdr:colOff>395288</xdr:colOff>
      <xdr:row>1</xdr:row>
      <xdr:rowOff>257178</xdr:rowOff>
    </xdr:from>
    <xdr:to>
      <xdr:col>28</xdr:col>
      <xdr:colOff>630738</xdr:colOff>
      <xdr:row>3</xdr:row>
      <xdr:rowOff>2088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5400000">
          <a:off x="11737183" y="383383"/>
          <a:ext cx="335460" cy="235450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0"/>
  <sheetViews>
    <sheetView showGridLines="0" topLeftCell="A3" workbookViewId="0">
      <selection activeCell="C14" sqref="C14:P14"/>
    </sheetView>
  </sheetViews>
  <sheetFormatPr baseColWidth="10" defaultColWidth="0" defaultRowHeight="13" zeroHeight="1"/>
  <cols>
    <col min="1" max="1" width="7.83203125" style="110" customWidth="1"/>
    <col min="2" max="2" width="4" style="114" customWidth="1"/>
    <col min="3" max="16" width="9.1640625" customWidth="1"/>
    <col min="17" max="17" width="8" customWidth="1"/>
    <col min="18" max="18" width="9.1640625" hidden="1" customWidth="1"/>
    <col min="19" max="16384" width="9.1640625" hidden="1"/>
  </cols>
  <sheetData>
    <row r="1" spans="1:17" ht="42.75" customHeight="1" thickBot="1"/>
    <row r="2" spans="1:17" ht="25.5" customHeight="1">
      <c r="B2" s="160" t="s">
        <v>198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/>
    </row>
    <row r="3" spans="1:17" ht="18">
      <c r="B3" s="163" t="s">
        <v>165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5"/>
    </row>
    <row r="4" spans="1:17" ht="21" customHeight="1">
      <c r="B4" s="166" t="s">
        <v>181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8"/>
    </row>
    <row r="5" spans="1:17" ht="19">
      <c r="B5" s="169" t="s">
        <v>166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03"/>
    </row>
    <row r="6" spans="1:17" ht="18">
      <c r="A6" s="112"/>
      <c r="B6" s="104">
        <v>1</v>
      </c>
      <c r="C6" s="155" t="s">
        <v>170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  <c r="Q6" s="102"/>
    </row>
    <row r="7" spans="1:17" ht="18">
      <c r="A7" s="112"/>
      <c r="B7" s="104">
        <v>2</v>
      </c>
      <c r="C7" s="155" t="s">
        <v>167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6"/>
    </row>
    <row r="8" spans="1:17" ht="18">
      <c r="A8" s="112"/>
      <c r="B8" s="104">
        <v>3</v>
      </c>
      <c r="C8" s="155" t="s">
        <v>180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6"/>
    </row>
    <row r="9" spans="1:17" ht="18">
      <c r="A9" s="112"/>
      <c r="B9" s="104">
        <v>4</v>
      </c>
      <c r="C9" s="155" t="s">
        <v>168</v>
      </c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6"/>
    </row>
    <row r="10" spans="1:17" ht="18">
      <c r="A10" s="112"/>
      <c r="B10" s="104">
        <v>5</v>
      </c>
      <c r="C10" s="155" t="s">
        <v>172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6"/>
    </row>
    <row r="11" spans="1:17" ht="36" customHeight="1">
      <c r="A11" s="113"/>
      <c r="B11" s="104">
        <v>6</v>
      </c>
      <c r="C11" s="148" t="s">
        <v>175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9"/>
    </row>
    <row r="12" spans="1:17" ht="16">
      <c r="A12" s="113"/>
      <c r="B12" s="104">
        <v>7</v>
      </c>
      <c r="C12" s="150" t="s">
        <v>194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</row>
    <row r="13" spans="1:17" ht="16">
      <c r="A13" s="113"/>
      <c r="B13" s="104">
        <v>8</v>
      </c>
      <c r="C13" s="178" t="s">
        <v>228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80"/>
    </row>
    <row r="14" spans="1:17" ht="18">
      <c r="A14" s="113"/>
      <c r="B14" s="104">
        <v>9</v>
      </c>
      <c r="C14" s="155" t="s">
        <v>169</v>
      </c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6"/>
    </row>
    <row r="15" spans="1:17" s="121" customFormat="1" ht="18">
      <c r="A15" s="112"/>
      <c r="B15" s="120">
        <v>10</v>
      </c>
      <c r="C15" s="181" t="s">
        <v>185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3"/>
    </row>
    <row r="16" spans="1:17" ht="19">
      <c r="B16" s="172" t="s">
        <v>171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4"/>
    </row>
    <row r="17" spans="1:16" ht="18">
      <c r="A17" s="111"/>
      <c r="B17" s="115"/>
      <c r="C17" s="144" t="s">
        <v>173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5"/>
    </row>
    <row r="18" spans="1:16" ht="19">
      <c r="B18" s="172" t="s">
        <v>174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4"/>
    </row>
    <row r="19" spans="1:16" ht="18.75" customHeight="1">
      <c r="A19" s="111"/>
      <c r="B19" s="115"/>
      <c r="C19" s="146" t="s">
        <v>176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7"/>
    </row>
    <row r="20" spans="1:16" ht="18.75" customHeight="1">
      <c r="A20" s="111"/>
      <c r="B20" s="11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7"/>
    </row>
    <row r="21" spans="1:16" ht="19">
      <c r="B21" s="175" t="s">
        <v>177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7"/>
    </row>
    <row r="22" spans="1:16" ht="18">
      <c r="A22" s="111"/>
      <c r="B22" s="115"/>
      <c r="C22" s="144" t="s">
        <v>178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5"/>
    </row>
    <row r="23" spans="1:16" ht="37.5" customHeight="1">
      <c r="B23" s="152" t="s">
        <v>179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4"/>
    </row>
    <row r="24" spans="1:16" ht="73.5" customHeight="1" thickBot="1">
      <c r="B24" s="157" t="s">
        <v>182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9"/>
    </row>
    <row r="25" spans="1:16"/>
    <row r="26" spans="1:16"/>
    <row r="27" spans="1:16"/>
    <row r="28" spans="1:16" hidden="1"/>
    <row r="29" spans="1:16" hidden="1"/>
    <row r="30" spans="1:16" hidden="1"/>
  </sheetData>
  <sheetProtection password="CC13" sheet="1" objects="1" scenarios="1" selectLockedCells="1"/>
  <mergeCells count="22">
    <mergeCell ref="B24:P24"/>
    <mergeCell ref="B2:P2"/>
    <mergeCell ref="B3:P3"/>
    <mergeCell ref="B4:P4"/>
    <mergeCell ref="B5:P5"/>
    <mergeCell ref="B16:P16"/>
    <mergeCell ref="B18:P18"/>
    <mergeCell ref="B21:P21"/>
    <mergeCell ref="C13:P13"/>
    <mergeCell ref="C22:P22"/>
    <mergeCell ref="C6:P6"/>
    <mergeCell ref="C7:P7"/>
    <mergeCell ref="C8:P8"/>
    <mergeCell ref="C9:P9"/>
    <mergeCell ref="C10:P10"/>
    <mergeCell ref="C15:P15"/>
    <mergeCell ref="C17:P17"/>
    <mergeCell ref="C19:P20"/>
    <mergeCell ref="C11:P11"/>
    <mergeCell ref="C12:P12"/>
    <mergeCell ref="B23:P23"/>
    <mergeCell ref="C14:P14"/>
  </mergeCells>
  <printOptions horizontalCentered="1"/>
  <pageMargins left="0.23622047244094491" right="0.15748031496062992" top="0.39370078740157483" bottom="0.39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00FF"/>
  </sheetPr>
  <dimension ref="A1:AD951"/>
  <sheetViews>
    <sheetView showGridLines="0" workbookViewId="0">
      <pane xSplit="3" ySplit="11" topLeftCell="D15" activePane="bottomRight" state="frozen"/>
      <selection pane="topRight" activeCell="B1" sqref="B1"/>
      <selection pane="bottomLeft" activeCell="A5" sqref="A5"/>
      <selection pane="bottomRight" activeCell="X12" sqref="X12"/>
    </sheetView>
  </sheetViews>
  <sheetFormatPr baseColWidth="10" defaultColWidth="9.1640625" defaultRowHeight="13" zeroHeight="1"/>
  <cols>
    <col min="1" max="1" width="0.5" style="69" customWidth="1"/>
    <col min="2" max="2" width="5.1640625" style="6" hidden="1" customWidth="1"/>
    <col min="3" max="3" width="13.1640625" style="6" customWidth="1"/>
    <col min="4" max="4" width="7" style="6" customWidth="1"/>
    <col min="5" max="7" width="5" style="6" customWidth="1"/>
    <col min="8" max="8" width="8.5" style="6" customWidth="1"/>
    <col min="9" max="9" width="6.83203125" style="6" customWidth="1"/>
    <col min="10" max="10" width="5" style="6" customWidth="1"/>
    <col min="11" max="13" width="6" style="6" customWidth="1"/>
    <col min="14" max="15" width="7" style="6" customWidth="1"/>
    <col min="16" max="16" width="5.83203125" style="6" customWidth="1"/>
    <col min="17" max="17" width="5.6640625" style="6" customWidth="1"/>
    <col min="18" max="18" width="6" style="6" customWidth="1"/>
    <col min="19" max="19" width="4.83203125" style="6" customWidth="1"/>
    <col min="20" max="20" width="7" style="6" customWidth="1"/>
    <col min="21" max="21" width="6.5" style="6" bestFit="1" customWidth="1"/>
    <col min="22" max="26" width="6" style="6" customWidth="1"/>
    <col min="27" max="27" width="9.5" style="6" bestFit="1" customWidth="1"/>
    <col min="28" max="28" width="10" style="6" customWidth="1"/>
    <col min="29" max="29" width="15.5" style="6" customWidth="1"/>
    <col min="30" max="30" width="0.83203125" style="33" customWidth="1"/>
    <col min="31" max="34" width="9.1640625" style="6" customWidth="1"/>
    <col min="35" max="16384" width="9.1640625" style="6"/>
  </cols>
  <sheetData>
    <row r="1" spans="1:30" ht="7.5" customHeight="1"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ht="23.25" customHeight="1">
      <c r="C2" s="71"/>
      <c r="D2" s="200" t="s">
        <v>184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70"/>
      <c r="Y2" s="70"/>
      <c r="Z2" s="185" t="s">
        <v>232</v>
      </c>
      <c r="AA2" s="185"/>
      <c r="AB2" s="70"/>
      <c r="AC2" s="117" t="s">
        <v>183</v>
      </c>
      <c r="AD2" s="70"/>
    </row>
    <row r="3" spans="1:30" ht="23.25" customHeight="1">
      <c r="C3" s="71"/>
      <c r="D3" s="188" t="s">
        <v>121</v>
      </c>
      <c r="E3" s="188"/>
      <c r="F3" s="188"/>
      <c r="G3" s="188"/>
      <c r="H3" s="188"/>
      <c r="I3" s="188"/>
      <c r="J3" s="188"/>
      <c r="K3" s="197"/>
      <c r="L3" s="185" t="s">
        <v>157</v>
      </c>
      <c r="M3" s="185"/>
      <c r="N3" s="199" t="s">
        <v>120</v>
      </c>
      <c r="O3" s="188"/>
      <c r="P3" s="188"/>
      <c r="Q3" s="188"/>
      <c r="R3" s="188"/>
      <c r="S3" s="188"/>
      <c r="T3" s="188"/>
      <c r="U3" s="188"/>
      <c r="V3" s="188"/>
      <c r="W3" s="197"/>
      <c r="X3" s="198">
        <v>4</v>
      </c>
      <c r="Y3" s="198"/>
      <c r="Z3" s="72"/>
      <c r="AA3" s="70"/>
      <c r="AB3" s="70"/>
      <c r="AC3" s="70"/>
      <c r="AD3" s="70"/>
    </row>
    <row r="4" spans="1:30" ht="23.25" customHeight="1">
      <c r="C4" s="71"/>
      <c r="D4" s="188" t="s">
        <v>150</v>
      </c>
      <c r="E4" s="188"/>
      <c r="F4" s="188"/>
      <c r="G4" s="188"/>
      <c r="H4" s="188"/>
      <c r="I4" s="188"/>
      <c r="J4" s="188"/>
      <c r="K4" s="188"/>
      <c r="L4" s="188"/>
      <c r="M4" s="188"/>
      <c r="N4" s="99"/>
      <c r="O4" s="99"/>
      <c r="P4" s="185" t="s">
        <v>157</v>
      </c>
      <c r="Q4" s="185"/>
      <c r="R4" s="186" t="s">
        <v>162</v>
      </c>
      <c r="S4" s="187"/>
      <c r="T4" s="187"/>
      <c r="U4" s="187"/>
      <c r="V4" s="187"/>
      <c r="W4" s="187"/>
      <c r="X4" s="99"/>
      <c r="Y4" s="99"/>
      <c r="Z4" s="185" t="s">
        <v>232</v>
      </c>
      <c r="AA4" s="185"/>
      <c r="AB4" s="70"/>
      <c r="AC4" s="116">
        <v>0.08</v>
      </c>
      <c r="AD4" s="70"/>
    </row>
    <row r="5" spans="1:30" ht="2.25" customHeight="1">
      <c r="C5" s="62"/>
      <c r="D5" s="63"/>
      <c r="E5" s="63"/>
      <c r="F5" s="63"/>
      <c r="G5" s="63"/>
      <c r="H5" s="63"/>
      <c r="I5" s="63"/>
      <c r="J5" s="63"/>
      <c r="K5" s="63"/>
      <c r="L5" s="64"/>
      <c r="M5" s="64"/>
      <c r="N5" s="65"/>
      <c r="O5" s="65"/>
      <c r="P5" s="65"/>
      <c r="Q5" s="65"/>
      <c r="R5" s="65"/>
      <c r="S5" s="65"/>
      <c r="T5" s="66"/>
      <c r="U5" s="63"/>
      <c r="V5" s="63"/>
      <c r="W5" s="67"/>
      <c r="X5" s="67"/>
      <c r="Y5" s="67"/>
      <c r="Z5" s="67"/>
      <c r="AA5" s="68"/>
      <c r="AB5" s="69"/>
      <c r="AC5" s="69"/>
      <c r="AD5" s="69"/>
    </row>
    <row r="6" spans="1:30" ht="25">
      <c r="C6" s="193" t="s">
        <v>111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6"/>
    </row>
    <row r="7" spans="1:30" ht="20">
      <c r="C7" s="194" t="s">
        <v>216</v>
      </c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6"/>
    </row>
    <row r="8" spans="1:30" ht="6.75" customHeight="1"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6"/>
    </row>
    <row r="9" spans="1:30" s="31" customFormat="1" ht="17" customHeight="1">
      <c r="A9" s="83"/>
      <c r="C9" s="60" t="s">
        <v>30</v>
      </c>
      <c r="D9" s="203" t="s">
        <v>233</v>
      </c>
      <c r="E9" s="203"/>
      <c r="F9" s="203"/>
      <c r="G9" s="203"/>
      <c r="H9" s="203"/>
      <c r="I9" s="201" t="s">
        <v>31</v>
      </c>
      <c r="J9" s="201"/>
      <c r="K9" s="202" t="s">
        <v>234</v>
      </c>
      <c r="L9" s="202"/>
      <c r="M9" s="202"/>
      <c r="N9" s="202"/>
      <c r="O9" s="60" t="s">
        <v>29</v>
      </c>
      <c r="P9" s="189" t="s">
        <v>235</v>
      </c>
      <c r="Q9" s="189"/>
      <c r="R9" s="189"/>
      <c r="S9" s="128"/>
      <c r="T9" s="129" t="s">
        <v>156</v>
      </c>
      <c r="U9" s="189"/>
      <c r="V9" s="189"/>
      <c r="W9" s="189"/>
      <c r="Z9" s="196" t="s">
        <v>106</v>
      </c>
      <c r="AA9" s="196"/>
      <c r="AB9" s="195" t="s">
        <v>236</v>
      </c>
      <c r="AC9" s="195"/>
    </row>
    <row r="10" spans="1:30" s="31" customFormat="1" ht="17" customHeight="1">
      <c r="A10" s="83"/>
      <c r="C10" s="60"/>
      <c r="D10" s="204"/>
      <c r="E10" s="204"/>
      <c r="F10" s="204"/>
      <c r="G10" s="204"/>
      <c r="H10" s="204"/>
      <c r="I10" s="205" t="s">
        <v>190</v>
      </c>
      <c r="J10" s="205"/>
      <c r="K10" s="190"/>
      <c r="L10" s="190"/>
      <c r="M10" s="190"/>
      <c r="N10" s="191" t="s">
        <v>191</v>
      </c>
      <c r="O10" s="191"/>
      <c r="P10" s="192"/>
      <c r="Q10" s="192"/>
      <c r="R10" s="192"/>
      <c r="S10" s="127"/>
      <c r="T10" s="127"/>
      <c r="U10" s="127"/>
      <c r="V10" s="127"/>
      <c r="W10" s="127"/>
      <c r="X10" s="127"/>
      <c r="Y10" s="127"/>
      <c r="Z10" s="191" t="s">
        <v>192</v>
      </c>
      <c r="AA10" s="191"/>
      <c r="AB10" s="190">
        <v>9460495544</v>
      </c>
      <c r="AC10" s="190"/>
    </row>
    <row r="11" spans="1:30" s="22" customFormat="1" ht="108.75" customHeight="1">
      <c r="A11" s="84"/>
      <c r="C11" s="36" t="s">
        <v>14</v>
      </c>
      <c r="D11" s="122" t="s">
        <v>2</v>
      </c>
      <c r="E11" s="123" t="s">
        <v>3</v>
      </c>
      <c r="F11" s="123" t="s">
        <v>95</v>
      </c>
      <c r="G11" s="123" t="s">
        <v>24</v>
      </c>
      <c r="H11" s="122" t="s">
        <v>25</v>
      </c>
      <c r="I11" s="122" t="s">
        <v>163</v>
      </c>
      <c r="J11" s="123" t="s">
        <v>102</v>
      </c>
      <c r="K11" s="123" t="s">
        <v>154</v>
      </c>
      <c r="L11" s="123" t="s">
        <v>158</v>
      </c>
      <c r="M11" s="123" t="s">
        <v>159</v>
      </c>
      <c r="N11" s="124" t="s">
        <v>100</v>
      </c>
      <c r="O11" s="122" t="str">
        <f>IF(Z2="No","GPF","Emp. C.Pen.F.")</f>
        <v>Emp. C.Pen.F.</v>
      </c>
      <c r="P11" s="125" t="str">
        <f>IF(Z2="No","GPF LOAN","")</f>
        <v/>
      </c>
      <c r="Q11" s="122" t="s">
        <v>15</v>
      </c>
      <c r="R11" s="122" t="s">
        <v>1</v>
      </c>
      <c r="S11" s="122" t="s">
        <v>16</v>
      </c>
      <c r="T11" s="122" t="s">
        <v>6</v>
      </c>
      <c r="U11" s="122" t="s">
        <v>153</v>
      </c>
      <c r="V11" s="125" t="s">
        <v>98</v>
      </c>
      <c r="W11" s="125" t="s">
        <v>97</v>
      </c>
      <c r="X11" s="125" t="s">
        <v>94</v>
      </c>
      <c r="Y11" s="123" t="s">
        <v>151</v>
      </c>
      <c r="Z11" s="123" t="s">
        <v>152</v>
      </c>
      <c r="AA11" s="122" t="s">
        <v>99</v>
      </c>
      <c r="AB11" s="124" t="s">
        <v>155</v>
      </c>
      <c r="AC11" s="126" t="s">
        <v>101</v>
      </c>
    </row>
    <row r="12" spans="1:30" s="23" customFormat="1" ht="19" customHeight="1">
      <c r="A12" s="85"/>
      <c r="B12" s="23">
        <v>3</v>
      </c>
      <c r="C12" s="32">
        <v>43160</v>
      </c>
      <c r="D12" s="53">
        <v>36900</v>
      </c>
      <c r="E12" s="53">
        <v>0</v>
      </c>
      <c r="F12" s="53">
        <v>0</v>
      </c>
      <c r="G12" s="53">
        <v>0</v>
      </c>
      <c r="H12" s="53">
        <f>ROUND(7%*D12,0)</f>
        <v>2583</v>
      </c>
      <c r="I12" s="53">
        <f>IF($AC$4=16%,ROUND(0.16*D12,0),ROUND(0.08*D12,0))</f>
        <v>2952</v>
      </c>
      <c r="J12" s="53">
        <v>0</v>
      </c>
      <c r="K12" s="53">
        <v>0</v>
      </c>
      <c r="L12" s="53">
        <v>0</v>
      </c>
      <c r="M12" s="53">
        <v>0</v>
      </c>
      <c r="N12" s="54">
        <f>SUM(D12:M12)</f>
        <v>42435</v>
      </c>
      <c r="O12" s="53">
        <f>IF($Z$2="Yes",ROUND((D12+H12)*0.1,0),IF($Z$2="No",IF(D12&lt;23101,1450,IF(D12&lt;28501,1625,IF(D12&lt;38501,2100,IF(D12&lt;51501,2850,IF(D12&lt;62001,3575,IF(D12&lt;72001,4200,IF(D12&lt;80001,4800,IF(D12&lt;116001,6150,IF(D12&lt;167001,8900,10500))))))))),0))</f>
        <v>3948</v>
      </c>
      <c r="P12" s="53">
        <v>0</v>
      </c>
      <c r="Q12" s="53">
        <v>3000</v>
      </c>
      <c r="R12" s="53">
        <v>0</v>
      </c>
      <c r="S12" s="53">
        <f>IF($Z$2="No",IF(D12&lt;7001,205,IF(D12&lt;13001,341,IF(D12&lt;21001,511,680))),0)</f>
        <v>0</v>
      </c>
      <c r="T12" s="53">
        <v>1092</v>
      </c>
      <c r="U12" s="53">
        <v>0</v>
      </c>
      <c r="V12" s="53"/>
      <c r="W12" s="53"/>
      <c r="X12" s="53"/>
      <c r="Y12" s="53"/>
      <c r="Z12" s="119"/>
      <c r="AA12" s="55">
        <f>SUM(O12:Z12)</f>
        <v>8040</v>
      </c>
      <c r="AB12" s="56">
        <f t="shared" ref="AB12" si="0">N12-AA12</f>
        <v>34395</v>
      </c>
      <c r="AC12" s="53"/>
    </row>
    <row r="13" spans="1:30" s="23" customFormat="1" ht="19" customHeight="1">
      <c r="A13" s="85"/>
      <c r="B13" s="23">
        <v>4</v>
      </c>
      <c r="C13" s="32">
        <v>43191</v>
      </c>
      <c r="D13" s="53">
        <f t="shared" ref="D13:D15" si="1">D12</f>
        <v>36900</v>
      </c>
      <c r="E13" s="53">
        <f>IF(E$12=0,0,ROUND(D13/2,0))</f>
        <v>0</v>
      </c>
      <c r="F13" s="53">
        <f t="shared" ref="F13:G18" si="2">IF(F$12=0,0,F12)</f>
        <v>0</v>
      </c>
      <c r="G13" s="53">
        <f t="shared" si="2"/>
        <v>0</v>
      </c>
      <c r="H13" s="53">
        <f t="shared" ref="H13:H17" si="3">ROUND(7%*D13,0)</f>
        <v>2583</v>
      </c>
      <c r="I13" s="53">
        <f t="shared" ref="I13:I23" si="4">IF($AC$4=16%,ROUND(0.16*D13,0),ROUND(0.08*D13,0))</f>
        <v>2952</v>
      </c>
      <c r="J13" s="53">
        <f t="shared" ref="J13:J23" si="5">IF(J$12=0,0,J12)</f>
        <v>0</v>
      </c>
      <c r="K13" s="53">
        <f t="shared" ref="K13:L23" si="6">IF(K$12=0,0,K12)</f>
        <v>0</v>
      </c>
      <c r="L13" s="53">
        <f t="shared" si="6"/>
        <v>0</v>
      </c>
      <c r="M13" s="53">
        <f t="shared" ref="M13:M23" si="7">IF(M$12=0,0,M12)</f>
        <v>0</v>
      </c>
      <c r="N13" s="54">
        <f t="shared" ref="N13:N32" si="8">SUM(D13:M13)</f>
        <v>42435</v>
      </c>
      <c r="O13" s="53">
        <f t="shared" ref="O13:O23" si="9">IF($Z$2="Yes",ROUND((D13+H13)*0.1,0),IF($Z$2="No",IF(D13&lt;23101,1450,IF(D13&lt;28501,1625,IF(D13&lt;38501,2100,IF(D13&lt;51501,2850,IF(D13&lt;62001,3575,IF(D13&lt;72001,4200,IF(D13&lt;80001,4800,IF(D13&lt;116001,6150,IF(D13&lt;167001,8900,10500))))))))),0))</f>
        <v>3948</v>
      </c>
      <c r="P13" s="53">
        <f>P12</f>
        <v>0</v>
      </c>
      <c r="Q13" s="53">
        <f>Q12</f>
        <v>3000</v>
      </c>
      <c r="R13" s="53">
        <f>R12</f>
        <v>0</v>
      </c>
      <c r="S13" s="53">
        <f>IF($Z$2="No",IF(D13&lt;18001,244,IF(D13&lt;33501,404,IF(D13&lt;54001,600,800))),0)</f>
        <v>0</v>
      </c>
      <c r="T13" s="53">
        <f>T12</f>
        <v>1092</v>
      </c>
      <c r="U13" s="57">
        <v>220</v>
      </c>
      <c r="V13" s="53">
        <f t="shared" ref="V13:Z23" si="10">V12</f>
        <v>0</v>
      </c>
      <c r="W13" s="53">
        <f t="shared" si="10"/>
        <v>0</v>
      </c>
      <c r="X13" s="53">
        <f>X12</f>
        <v>0</v>
      </c>
      <c r="Y13" s="53">
        <f t="shared" si="10"/>
        <v>0</v>
      </c>
      <c r="Z13" s="53">
        <f t="shared" si="10"/>
        <v>0</v>
      </c>
      <c r="AA13" s="55">
        <f t="shared" ref="AA13:AA28" si="11">SUM(O13:Z13)</f>
        <v>8260</v>
      </c>
      <c r="AB13" s="56">
        <f t="shared" ref="AB13:AB28" si="12">N13-AA13</f>
        <v>34175</v>
      </c>
      <c r="AC13" s="53"/>
    </row>
    <row r="14" spans="1:30" s="23" customFormat="1" ht="19" customHeight="1">
      <c r="A14" s="85"/>
      <c r="B14" s="23">
        <v>5</v>
      </c>
      <c r="C14" s="32">
        <v>43221</v>
      </c>
      <c r="D14" s="53">
        <f t="shared" si="1"/>
        <v>36900</v>
      </c>
      <c r="E14" s="53">
        <f t="shared" ref="E14:E23" si="13">IF($E$12=0,0,ROUND(D14/2,0))</f>
        <v>0</v>
      </c>
      <c r="F14" s="53">
        <f t="shared" si="2"/>
        <v>0</v>
      </c>
      <c r="G14" s="53">
        <f t="shared" si="2"/>
        <v>0</v>
      </c>
      <c r="H14" s="53">
        <f t="shared" si="3"/>
        <v>2583</v>
      </c>
      <c r="I14" s="53">
        <f t="shared" si="4"/>
        <v>2952</v>
      </c>
      <c r="J14" s="53">
        <f t="shared" si="5"/>
        <v>0</v>
      </c>
      <c r="K14" s="53">
        <f t="shared" ref="K14" si="14">IF(K$12=0,0,K13)</f>
        <v>0</v>
      </c>
      <c r="L14" s="53">
        <f>IF(L$12=0,0,L13)</f>
        <v>0</v>
      </c>
      <c r="M14" s="53">
        <f t="shared" si="7"/>
        <v>0</v>
      </c>
      <c r="N14" s="54">
        <f t="shared" si="8"/>
        <v>42435</v>
      </c>
      <c r="O14" s="53">
        <f t="shared" si="9"/>
        <v>3948</v>
      </c>
      <c r="P14" s="53">
        <f t="shared" ref="P14:P23" si="15">P13</f>
        <v>0</v>
      </c>
      <c r="Q14" s="53">
        <f t="shared" ref="Q14:Q23" si="16">Q13</f>
        <v>3000</v>
      </c>
      <c r="R14" s="53">
        <f t="shared" ref="R14:R23" si="17">R13</f>
        <v>0</v>
      </c>
      <c r="S14" s="53">
        <f t="shared" ref="S14:S18" si="18">IF($Z$2="No",IF(D14&lt;18001,219,IF(D14&lt;33501,364,IF(D14&lt;54001,545,725))),0)</f>
        <v>0</v>
      </c>
      <c r="T14" s="53">
        <f t="shared" ref="T14:T23" si="19">T13</f>
        <v>1092</v>
      </c>
      <c r="U14" s="53">
        <v>0</v>
      </c>
      <c r="V14" s="53">
        <f t="shared" si="10"/>
        <v>0</v>
      </c>
      <c r="W14" s="53">
        <f t="shared" si="10"/>
        <v>0</v>
      </c>
      <c r="X14" s="53">
        <f t="shared" si="10"/>
        <v>0</v>
      </c>
      <c r="Y14" s="53">
        <f t="shared" ref="Y14:Z14" si="20">Y13</f>
        <v>0</v>
      </c>
      <c r="Z14" s="53">
        <f t="shared" si="20"/>
        <v>0</v>
      </c>
      <c r="AA14" s="55">
        <f t="shared" si="11"/>
        <v>8040</v>
      </c>
      <c r="AB14" s="56">
        <f t="shared" si="12"/>
        <v>34395</v>
      </c>
      <c r="AC14" s="53"/>
    </row>
    <row r="15" spans="1:30" s="23" customFormat="1" ht="19" customHeight="1">
      <c r="A15" s="85"/>
      <c r="B15" s="23">
        <v>6</v>
      </c>
      <c r="C15" s="32">
        <v>43252</v>
      </c>
      <c r="D15" s="53">
        <f t="shared" si="1"/>
        <v>36900</v>
      </c>
      <c r="E15" s="53">
        <f t="shared" si="13"/>
        <v>0</v>
      </c>
      <c r="F15" s="53">
        <f t="shared" si="2"/>
        <v>0</v>
      </c>
      <c r="G15" s="53">
        <f t="shared" si="2"/>
        <v>0</v>
      </c>
      <c r="H15" s="53">
        <f t="shared" si="3"/>
        <v>2583</v>
      </c>
      <c r="I15" s="53">
        <f t="shared" si="4"/>
        <v>2952</v>
      </c>
      <c r="J15" s="53">
        <f t="shared" si="5"/>
        <v>0</v>
      </c>
      <c r="K15" s="53">
        <f t="shared" si="6"/>
        <v>0</v>
      </c>
      <c r="L15" s="53">
        <f t="shared" si="6"/>
        <v>0</v>
      </c>
      <c r="M15" s="53">
        <f t="shared" si="7"/>
        <v>0</v>
      </c>
      <c r="N15" s="54">
        <f t="shared" si="8"/>
        <v>42435</v>
      </c>
      <c r="O15" s="53">
        <f t="shared" si="9"/>
        <v>3948</v>
      </c>
      <c r="P15" s="53">
        <f t="shared" si="15"/>
        <v>0</v>
      </c>
      <c r="Q15" s="53">
        <f t="shared" si="16"/>
        <v>3000</v>
      </c>
      <c r="R15" s="53">
        <f t="shared" si="17"/>
        <v>0</v>
      </c>
      <c r="S15" s="53">
        <f t="shared" si="18"/>
        <v>0</v>
      </c>
      <c r="T15" s="53">
        <f t="shared" si="19"/>
        <v>1092</v>
      </c>
      <c r="U15" s="53">
        <v>0</v>
      </c>
      <c r="V15" s="53">
        <f t="shared" si="10"/>
        <v>0</v>
      </c>
      <c r="W15" s="53">
        <f t="shared" si="10"/>
        <v>0</v>
      </c>
      <c r="X15" s="53">
        <f t="shared" si="10"/>
        <v>0</v>
      </c>
      <c r="Y15" s="53">
        <f t="shared" ref="Y15:Z15" si="21">Y14</f>
        <v>0</v>
      </c>
      <c r="Z15" s="53">
        <f t="shared" si="21"/>
        <v>0</v>
      </c>
      <c r="AA15" s="55">
        <f t="shared" si="11"/>
        <v>8040</v>
      </c>
      <c r="AB15" s="56">
        <f t="shared" si="12"/>
        <v>34395</v>
      </c>
      <c r="AC15" s="53"/>
    </row>
    <row r="16" spans="1:30" s="23" customFormat="1" ht="19" customHeight="1">
      <c r="A16" s="85"/>
      <c r="B16" s="23">
        <v>7</v>
      </c>
      <c r="C16" s="32">
        <v>43282</v>
      </c>
      <c r="D16" s="53">
        <f>MROUND(ROUND(1.03*D15,0),100)</f>
        <v>38000</v>
      </c>
      <c r="E16" s="53">
        <f t="shared" si="13"/>
        <v>0</v>
      </c>
      <c r="F16" s="53">
        <f>IF(F$12=0,0,F15)</f>
        <v>0</v>
      </c>
      <c r="G16" s="53">
        <f>IF(G$12=0,0,G15)</f>
        <v>0</v>
      </c>
      <c r="H16" s="53">
        <f t="shared" si="3"/>
        <v>2660</v>
      </c>
      <c r="I16" s="53">
        <f t="shared" si="4"/>
        <v>3040</v>
      </c>
      <c r="J16" s="53">
        <f>IF(J$12=0,0,J15)</f>
        <v>0</v>
      </c>
      <c r="K16" s="53">
        <f t="shared" ref="K16" si="22">IF(K$12=0,0,K15)</f>
        <v>0</v>
      </c>
      <c r="L16" s="53">
        <f>IF(L$12=0,0,L15)</f>
        <v>0</v>
      </c>
      <c r="M16" s="53">
        <f>IF(M$12=0,0,M15)</f>
        <v>0</v>
      </c>
      <c r="N16" s="54">
        <f t="shared" si="8"/>
        <v>43700</v>
      </c>
      <c r="O16" s="53">
        <f t="shared" si="9"/>
        <v>4066</v>
      </c>
      <c r="P16" s="53">
        <f>P15</f>
        <v>0</v>
      </c>
      <c r="Q16" s="53">
        <f>Q15</f>
        <v>3000</v>
      </c>
      <c r="R16" s="53">
        <f>R15</f>
        <v>0</v>
      </c>
      <c r="S16" s="53">
        <f t="shared" si="18"/>
        <v>0</v>
      </c>
      <c r="T16" s="53">
        <f>T15</f>
        <v>1092</v>
      </c>
      <c r="U16" s="53">
        <v>0</v>
      </c>
      <c r="V16" s="53">
        <f>V15</f>
        <v>0</v>
      </c>
      <c r="W16" s="53">
        <f>W15</f>
        <v>0</v>
      </c>
      <c r="X16" s="53">
        <f t="shared" ref="X16:Z23" si="23">X15</f>
        <v>0</v>
      </c>
      <c r="Y16" s="53">
        <f t="shared" si="23"/>
        <v>0</v>
      </c>
      <c r="Z16" s="53">
        <f t="shared" si="23"/>
        <v>0</v>
      </c>
      <c r="AA16" s="55">
        <f t="shared" si="11"/>
        <v>8158</v>
      </c>
      <c r="AB16" s="56">
        <f t="shared" si="12"/>
        <v>35542</v>
      </c>
      <c r="AC16" s="53"/>
    </row>
    <row r="17" spans="1:29" s="23" customFormat="1" ht="19" customHeight="1">
      <c r="A17" s="85"/>
      <c r="B17" s="23">
        <v>8</v>
      </c>
      <c r="C17" s="32">
        <v>43313</v>
      </c>
      <c r="D17" s="53">
        <f t="shared" ref="D17:D23" si="24">D16</f>
        <v>38000</v>
      </c>
      <c r="E17" s="53">
        <f t="shared" si="13"/>
        <v>0</v>
      </c>
      <c r="F17" s="53">
        <f t="shared" si="2"/>
        <v>0</v>
      </c>
      <c r="G17" s="53">
        <f t="shared" si="2"/>
        <v>0</v>
      </c>
      <c r="H17" s="53">
        <f t="shared" si="3"/>
        <v>2660</v>
      </c>
      <c r="I17" s="53">
        <f t="shared" si="4"/>
        <v>3040</v>
      </c>
      <c r="J17" s="53">
        <f t="shared" si="5"/>
        <v>0</v>
      </c>
      <c r="K17" s="53">
        <f t="shared" si="6"/>
        <v>0</v>
      </c>
      <c r="L17" s="53">
        <f t="shared" si="6"/>
        <v>0</v>
      </c>
      <c r="M17" s="53">
        <f t="shared" si="7"/>
        <v>0</v>
      </c>
      <c r="N17" s="54">
        <f t="shared" si="8"/>
        <v>43700</v>
      </c>
      <c r="O17" s="53">
        <f t="shared" si="9"/>
        <v>4066</v>
      </c>
      <c r="P17" s="53">
        <f t="shared" si="15"/>
        <v>0</v>
      </c>
      <c r="Q17" s="53">
        <f t="shared" si="16"/>
        <v>3000</v>
      </c>
      <c r="R17" s="53">
        <f t="shared" si="17"/>
        <v>0</v>
      </c>
      <c r="S17" s="53">
        <f t="shared" si="18"/>
        <v>0</v>
      </c>
      <c r="T17" s="53">
        <f t="shared" si="19"/>
        <v>1092</v>
      </c>
      <c r="U17" s="53">
        <v>0</v>
      </c>
      <c r="V17" s="53">
        <f t="shared" si="10"/>
        <v>0</v>
      </c>
      <c r="W17" s="53">
        <f t="shared" si="10"/>
        <v>0</v>
      </c>
      <c r="X17" s="53">
        <f t="shared" si="23"/>
        <v>0</v>
      </c>
      <c r="Y17" s="53">
        <f t="shared" si="23"/>
        <v>0</v>
      </c>
      <c r="Z17" s="53">
        <f t="shared" si="23"/>
        <v>0</v>
      </c>
      <c r="AA17" s="55">
        <f t="shared" si="11"/>
        <v>8158</v>
      </c>
      <c r="AB17" s="56">
        <f t="shared" si="12"/>
        <v>35542</v>
      </c>
      <c r="AC17" s="53"/>
    </row>
    <row r="18" spans="1:29" s="23" customFormat="1" ht="19" customHeight="1">
      <c r="A18" s="85"/>
      <c r="B18" s="23">
        <v>9</v>
      </c>
      <c r="C18" s="32">
        <v>43344</v>
      </c>
      <c r="D18" s="53">
        <f t="shared" si="24"/>
        <v>38000</v>
      </c>
      <c r="E18" s="53">
        <f t="shared" si="13"/>
        <v>0</v>
      </c>
      <c r="F18" s="53">
        <f t="shared" si="2"/>
        <v>0</v>
      </c>
      <c r="G18" s="53">
        <f t="shared" si="2"/>
        <v>0</v>
      </c>
      <c r="H18" s="53">
        <f>ROUND(9%*D18,0)</f>
        <v>3420</v>
      </c>
      <c r="I18" s="53">
        <f t="shared" si="4"/>
        <v>3040</v>
      </c>
      <c r="J18" s="53">
        <f t="shared" si="5"/>
        <v>0</v>
      </c>
      <c r="K18" s="53">
        <f t="shared" si="6"/>
        <v>0</v>
      </c>
      <c r="L18" s="53">
        <f t="shared" si="6"/>
        <v>0</v>
      </c>
      <c r="M18" s="53">
        <f t="shared" si="7"/>
        <v>0</v>
      </c>
      <c r="N18" s="54">
        <f t="shared" si="8"/>
        <v>44460</v>
      </c>
      <c r="O18" s="53">
        <f t="shared" si="9"/>
        <v>4142</v>
      </c>
      <c r="P18" s="53">
        <f t="shared" si="15"/>
        <v>0</v>
      </c>
      <c r="Q18" s="53">
        <f t="shared" si="16"/>
        <v>3000</v>
      </c>
      <c r="R18" s="53">
        <f t="shared" si="17"/>
        <v>0</v>
      </c>
      <c r="S18" s="53">
        <f t="shared" si="18"/>
        <v>0</v>
      </c>
      <c r="T18" s="53">
        <f t="shared" si="19"/>
        <v>1092</v>
      </c>
      <c r="U18" s="53">
        <v>0</v>
      </c>
      <c r="V18" s="53">
        <f t="shared" si="10"/>
        <v>0</v>
      </c>
      <c r="W18" s="53">
        <f t="shared" si="10"/>
        <v>0</v>
      </c>
      <c r="X18" s="53">
        <f t="shared" si="23"/>
        <v>0</v>
      </c>
      <c r="Y18" s="53">
        <f t="shared" si="23"/>
        <v>0</v>
      </c>
      <c r="Z18" s="53">
        <f t="shared" si="23"/>
        <v>0</v>
      </c>
      <c r="AA18" s="55">
        <f t="shared" si="11"/>
        <v>8234</v>
      </c>
      <c r="AB18" s="56">
        <f t="shared" si="12"/>
        <v>36226</v>
      </c>
      <c r="AC18" s="53"/>
    </row>
    <row r="19" spans="1:29" s="23" customFormat="1" ht="19" customHeight="1">
      <c r="A19" s="85"/>
      <c r="B19" s="23">
        <v>10</v>
      </c>
      <c r="C19" s="32">
        <v>43374</v>
      </c>
      <c r="D19" s="53">
        <f t="shared" si="24"/>
        <v>38000</v>
      </c>
      <c r="E19" s="53">
        <f t="shared" si="13"/>
        <v>0</v>
      </c>
      <c r="F19" s="53">
        <f>IF(F$12=0,0,F18)</f>
        <v>0</v>
      </c>
      <c r="G19" s="53">
        <f t="shared" ref="G19:G23" si="25">IF(G$12=0,0,G18)</f>
        <v>0</v>
      </c>
      <c r="H19" s="53">
        <f t="shared" ref="H19:H23" si="26">ROUND(9%*D19,0)</f>
        <v>3420</v>
      </c>
      <c r="I19" s="53">
        <f t="shared" si="4"/>
        <v>3040</v>
      </c>
      <c r="J19" s="53">
        <f t="shared" si="5"/>
        <v>0</v>
      </c>
      <c r="K19" s="53">
        <f t="shared" si="6"/>
        <v>0</v>
      </c>
      <c r="L19" s="53">
        <f t="shared" si="6"/>
        <v>0</v>
      </c>
      <c r="M19" s="53">
        <f t="shared" si="7"/>
        <v>0</v>
      </c>
      <c r="N19" s="54">
        <f t="shared" si="8"/>
        <v>44460</v>
      </c>
      <c r="O19" s="53">
        <f t="shared" si="9"/>
        <v>4142</v>
      </c>
      <c r="P19" s="53">
        <f t="shared" si="15"/>
        <v>0</v>
      </c>
      <c r="Q19" s="53">
        <f t="shared" si="16"/>
        <v>3000</v>
      </c>
      <c r="R19" s="53">
        <f t="shared" si="17"/>
        <v>0</v>
      </c>
      <c r="S19" s="53">
        <f>IF($Z$2="No",IF(D19&lt;18001,228,IF(D19&lt;33501,379,IF(D19&lt;54001,568,755))),0)</f>
        <v>0</v>
      </c>
      <c r="T19" s="53">
        <f t="shared" si="19"/>
        <v>1092</v>
      </c>
      <c r="U19" s="53">
        <v>0</v>
      </c>
      <c r="V19" s="53">
        <f t="shared" si="10"/>
        <v>0</v>
      </c>
      <c r="W19" s="53">
        <f t="shared" si="10"/>
        <v>0</v>
      </c>
      <c r="X19" s="53">
        <f t="shared" si="23"/>
        <v>0</v>
      </c>
      <c r="Y19" s="53">
        <f t="shared" si="23"/>
        <v>0</v>
      </c>
      <c r="Z19" s="53">
        <f t="shared" si="23"/>
        <v>0</v>
      </c>
      <c r="AA19" s="55">
        <f t="shared" si="11"/>
        <v>8234</v>
      </c>
      <c r="AB19" s="56">
        <f t="shared" si="12"/>
        <v>36226</v>
      </c>
      <c r="AC19" s="53"/>
    </row>
    <row r="20" spans="1:29" s="23" customFormat="1" ht="19" customHeight="1">
      <c r="A20" s="85"/>
      <c r="B20" s="23">
        <v>11</v>
      </c>
      <c r="C20" s="32">
        <v>43405</v>
      </c>
      <c r="D20" s="53">
        <f t="shared" si="24"/>
        <v>38000</v>
      </c>
      <c r="E20" s="53">
        <f t="shared" si="13"/>
        <v>0</v>
      </c>
      <c r="F20" s="53">
        <f>IF(F$12=0,0,F19)</f>
        <v>0</v>
      </c>
      <c r="G20" s="53">
        <f t="shared" si="25"/>
        <v>0</v>
      </c>
      <c r="H20" s="53">
        <f t="shared" si="26"/>
        <v>3420</v>
      </c>
      <c r="I20" s="53">
        <f t="shared" si="4"/>
        <v>3040</v>
      </c>
      <c r="J20" s="53">
        <f t="shared" si="5"/>
        <v>0</v>
      </c>
      <c r="K20" s="53">
        <f t="shared" si="6"/>
        <v>0</v>
      </c>
      <c r="L20" s="53">
        <f t="shared" si="6"/>
        <v>0</v>
      </c>
      <c r="M20" s="53">
        <f t="shared" si="7"/>
        <v>0</v>
      </c>
      <c r="N20" s="54">
        <f t="shared" si="8"/>
        <v>44460</v>
      </c>
      <c r="O20" s="53">
        <f t="shared" si="9"/>
        <v>4142</v>
      </c>
      <c r="P20" s="53">
        <f t="shared" si="15"/>
        <v>0</v>
      </c>
      <c r="Q20" s="53">
        <f t="shared" si="16"/>
        <v>3000</v>
      </c>
      <c r="R20" s="53">
        <f t="shared" si="17"/>
        <v>0</v>
      </c>
      <c r="S20" s="53">
        <f t="shared" ref="S20:S23" si="27">IF($Z$2="No",IF(D20&lt;18001,228,IF(D20&lt;33501,379,IF(D20&lt;54001,568,755))),0)</f>
        <v>0</v>
      </c>
      <c r="T20" s="53">
        <f t="shared" si="19"/>
        <v>1092</v>
      </c>
      <c r="U20" s="53">
        <v>0</v>
      </c>
      <c r="V20" s="53">
        <f t="shared" si="10"/>
        <v>0</v>
      </c>
      <c r="W20" s="53">
        <f t="shared" si="10"/>
        <v>0</v>
      </c>
      <c r="X20" s="53">
        <f t="shared" si="23"/>
        <v>0</v>
      </c>
      <c r="Y20" s="53">
        <f t="shared" si="23"/>
        <v>0</v>
      </c>
      <c r="Z20" s="53">
        <f t="shared" si="23"/>
        <v>0</v>
      </c>
      <c r="AA20" s="55">
        <f t="shared" si="11"/>
        <v>8234</v>
      </c>
      <c r="AB20" s="56">
        <f t="shared" si="12"/>
        <v>36226</v>
      </c>
      <c r="AC20" s="53"/>
    </row>
    <row r="21" spans="1:29" s="23" customFormat="1" ht="19" customHeight="1">
      <c r="A21" s="85"/>
      <c r="B21" s="23">
        <v>12</v>
      </c>
      <c r="C21" s="32">
        <v>43435</v>
      </c>
      <c r="D21" s="53">
        <f t="shared" si="24"/>
        <v>38000</v>
      </c>
      <c r="E21" s="53">
        <f t="shared" si="13"/>
        <v>0</v>
      </c>
      <c r="F21" s="53">
        <f>IF(F$12=0,0,F20)</f>
        <v>0</v>
      </c>
      <c r="G21" s="53">
        <f t="shared" si="25"/>
        <v>0</v>
      </c>
      <c r="H21" s="53">
        <f t="shared" si="26"/>
        <v>3420</v>
      </c>
      <c r="I21" s="53">
        <f t="shared" si="4"/>
        <v>3040</v>
      </c>
      <c r="J21" s="53">
        <f t="shared" si="5"/>
        <v>0</v>
      </c>
      <c r="K21" s="53">
        <f t="shared" si="6"/>
        <v>0</v>
      </c>
      <c r="L21" s="53">
        <f t="shared" si="6"/>
        <v>0</v>
      </c>
      <c r="M21" s="53">
        <f t="shared" si="7"/>
        <v>0</v>
      </c>
      <c r="N21" s="54">
        <f t="shared" si="8"/>
        <v>44460</v>
      </c>
      <c r="O21" s="53">
        <f t="shared" si="9"/>
        <v>4142</v>
      </c>
      <c r="P21" s="53">
        <f t="shared" si="15"/>
        <v>0</v>
      </c>
      <c r="Q21" s="53">
        <f t="shared" si="16"/>
        <v>3000</v>
      </c>
      <c r="R21" s="53">
        <f t="shared" si="17"/>
        <v>0</v>
      </c>
      <c r="S21" s="53">
        <f t="shared" si="27"/>
        <v>0</v>
      </c>
      <c r="T21" s="53">
        <f t="shared" si="19"/>
        <v>1092</v>
      </c>
      <c r="U21" s="53">
        <v>0</v>
      </c>
      <c r="V21" s="53">
        <f t="shared" si="10"/>
        <v>0</v>
      </c>
      <c r="W21" s="53">
        <f t="shared" si="10"/>
        <v>0</v>
      </c>
      <c r="X21" s="53">
        <f t="shared" si="23"/>
        <v>0</v>
      </c>
      <c r="Y21" s="53">
        <f t="shared" si="23"/>
        <v>0</v>
      </c>
      <c r="Z21" s="53">
        <f t="shared" si="23"/>
        <v>0</v>
      </c>
      <c r="AA21" s="55">
        <f t="shared" si="11"/>
        <v>8234</v>
      </c>
      <c r="AB21" s="56">
        <f t="shared" si="12"/>
        <v>36226</v>
      </c>
      <c r="AC21" s="53"/>
    </row>
    <row r="22" spans="1:29" s="23" customFormat="1" ht="19" customHeight="1">
      <c r="A22" s="85"/>
      <c r="B22" s="23">
        <v>1</v>
      </c>
      <c r="C22" s="32">
        <v>43466</v>
      </c>
      <c r="D22" s="53">
        <f t="shared" si="24"/>
        <v>38000</v>
      </c>
      <c r="E22" s="53">
        <f t="shared" si="13"/>
        <v>0</v>
      </c>
      <c r="F22" s="53">
        <f>IF(F$12=0,0,F21)</f>
        <v>0</v>
      </c>
      <c r="G22" s="53">
        <f t="shared" si="25"/>
        <v>0</v>
      </c>
      <c r="H22" s="53">
        <f t="shared" si="26"/>
        <v>3420</v>
      </c>
      <c r="I22" s="53">
        <f t="shared" si="4"/>
        <v>3040</v>
      </c>
      <c r="J22" s="53">
        <f t="shared" si="5"/>
        <v>0</v>
      </c>
      <c r="K22" s="53">
        <f t="shared" si="6"/>
        <v>0</v>
      </c>
      <c r="L22" s="53">
        <f t="shared" si="6"/>
        <v>0</v>
      </c>
      <c r="M22" s="53">
        <f t="shared" si="7"/>
        <v>0</v>
      </c>
      <c r="N22" s="54">
        <f t="shared" si="8"/>
        <v>44460</v>
      </c>
      <c r="O22" s="53">
        <f t="shared" si="9"/>
        <v>4142</v>
      </c>
      <c r="P22" s="53">
        <f t="shared" si="15"/>
        <v>0</v>
      </c>
      <c r="Q22" s="53">
        <f t="shared" si="16"/>
        <v>3000</v>
      </c>
      <c r="R22" s="53">
        <f t="shared" si="17"/>
        <v>0</v>
      </c>
      <c r="S22" s="53">
        <f t="shared" si="27"/>
        <v>0</v>
      </c>
      <c r="T22" s="53">
        <f t="shared" si="19"/>
        <v>1092</v>
      </c>
      <c r="U22" s="53">
        <v>0</v>
      </c>
      <c r="V22" s="53">
        <f t="shared" si="10"/>
        <v>0</v>
      </c>
      <c r="W22" s="53">
        <f t="shared" si="10"/>
        <v>0</v>
      </c>
      <c r="X22" s="53">
        <f t="shared" si="23"/>
        <v>0</v>
      </c>
      <c r="Y22" s="53">
        <f t="shared" si="23"/>
        <v>0</v>
      </c>
      <c r="Z22" s="53">
        <f t="shared" si="23"/>
        <v>0</v>
      </c>
      <c r="AA22" s="55">
        <f t="shared" si="11"/>
        <v>8234</v>
      </c>
      <c r="AB22" s="56">
        <f t="shared" si="12"/>
        <v>36226</v>
      </c>
      <c r="AC22" s="53"/>
    </row>
    <row r="23" spans="1:29" s="23" customFormat="1" ht="19" customHeight="1">
      <c r="A23" s="85"/>
      <c r="B23" s="23">
        <v>2</v>
      </c>
      <c r="C23" s="32">
        <v>43497</v>
      </c>
      <c r="D23" s="53">
        <f t="shared" si="24"/>
        <v>38000</v>
      </c>
      <c r="E23" s="53">
        <f t="shared" si="13"/>
        <v>0</v>
      </c>
      <c r="F23" s="53">
        <f>IF(F$12=0,0,F22)</f>
        <v>0</v>
      </c>
      <c r="G23" s="53">
        <f t="shared" si="25"/>
        <v>0</v>
      </c>
      <c r="H23" s="53">
        <f t="shared" si="26"/>
        <v>3420</v>
      </c>
      <c r="I23" s="53">
        <f t="shared" si="4"/>
        <v>3040</v>
      </c>
      <c r="J23" s="53">
        <f t="shared" si="5"/>
        <v>0</v>
      </c>
      <c r="K23" s="53">
        <f t="shared" si="6"/>
        <v>0</v>
      </c>
      <c r="L23" s="53">
        <f t="shared" si="6"/>
        <v>0</v>
      </c>
      <c r="M23" s="53">
        <f t="shared" si="7"/>
        <v>0</v>
      </c>
      <c r="N23" s="54">
        <f t="shared" si="8"/>
        <v>44460</v>
      </c>
      <c r="O23" s="53">
        <f t="shared" si="9"/>
        <v>4142</v>
      </c>
      <c r="P23" s="53">
        <f t="shared" si="15"/>
        <v>0</v>
      </c>
      <c r="Q23" s="53">
        <f t="shared" si="16"/>
        <v>3000</v>
      </c>
      <c r="R23" s="53">
        <f t="shared" si="17"/>
        <v>0</v>
      </c>
      <c r="S23" s="53">
        <f t="shared" si="27"/>
        <v>0</v>
      </c>
      <c r="T23" s="53">
        <f t="shared" si="19"/>
        <v>1092</v>
      </c>
      <c r="U23" s="53">
        <v>0</v>
      </c>
      <c r="V23" s="53">
        <f t="shared" si="10"/>
        <v>0</v>
      </c>
      <c r="W23" s="53">
        <f t="shared" si="10"/>
        <v>0</v>
      </c>
      <c r="X23" s="53">
        <f t="shared" si="23"/>
        <v>0</v>
      </c>
      <c r="Y23" s="53">
        <f t="shared" si="23"/>
        <v>0</v>
      </c>
      <c r="Z23" s="53">
        <f t="shared" si="23"/>
        <v>0</v>
      </c>
      <c r="AA23" s="55">
        <f t="shared" si="11"/>
        <v>8234</v>
      </c>
      <c r="AB23" s="56">
        <f t="shared" si="12"/>
        <v>36226</v>
      </c>
      <c r="AC23" s="53"/>
    </row>
    <row r="24" spans="1:29" s="23" customFormat="1" ht="19" customHeight="1">
      <c r="A24" s="85"/>
      <c r="C24" s="25" t="s">
        <v>229</v>
      </c>
      <c r="D24" s="53"/>
      <c r="E24" s="53"/>
      <c r="F24" s="53"/>
      <c r="G24" s="53"/>
      <c r="H24" s="53">
        <f>(ROUND(7%*D12,0)-ROUND(5%*D12,0))*2</f>
        <v>1476</v>
      </c>
      <c r="I24" s="53"/>
      <c r="J24" s="53"/>
      <c r="K24" s="53"/>
      <c r="L24" s="53"/>
      <c r="M24" s="53"/>
      <c r="N24" s="54">
        <f t="shared" si="8"/>
        <v>1476</v>
      </c>
      <c r="O24" s="53">
        <f>IF($Z$2="Yes",ROUND((ROUND(7%*D12,0)-ROUND(5%*D12,0))*10%,0)*2,IF($Z$2="No",H24,0))</f>
        <v>148</v>
      </c>
      <c r="P24" s="53"/>
      <c r="Q24" s="53">
        <v>0</v>
      </c>
      <c r="R24" s="53"/>
      <c r="S24" s="53"/>
      <c r="T24" s="53">
        <v>0</v>
      </c>
      <c r="U24" s="53"/>
      <c r="V24" s="53"/>
      <c r="W24" s="53"/>
      <c r="X24" s="53"/>
      <c r="Y24" s="53">
        <f t="shared" ref="Y24:Z24" si="28">Y23</f>
        <v>0</v>
      </c>
      <c r="Z24" s="53">
        <f t="shared" si="28"/>
        <v>0</v>
      </c>
      <c r="AA24" s="55">
        <f t="shared" si="11"/>
        <v>148</v>
      </c>
      <c r="AB24" s="56">
        <f t="shared" si="12"/>
        <v>1328</v>
      </c>
      <c r="AC24" s="53"/>
    </row>
    <row r="25" spans="1:29" s="23" customFormat="1" ht="19" customHeight="1">
      <c r="A25" s="85"/>
      <c r="C25" s="25" t="s">
        <v>230</v>
      </c>
      <c r="D25" s="53"/>
      <c r="E25" s="53"/>
      <c r="F25" s="53"/>
      <c r="G25" s="53"/>
      <c r="H25" s="53">
        <f>(ROUND(9%*D16,0)-ROUND(7%*D16,0))*2+IF(L3="NO",0,IF(AND(X3&gt;6,X3&lt;9),ROUND(D26*0.02,0),0))</f>
        <v>1520</v>
      </c>
      <c r="I25" s="53"/>
      <c r="J25" s="53"/>
      <c r="K25" s="53"/>
      <c r="L25" s="53"/>
      <c r="M25" s="53"/>
      <c r="N25" s="54">
        <f t="shared" si="8"/>
        <v>1520</v>
      </c>
      <c r="O25" s="53">
        <f>IF($Z$2="Yes",ROUND((ROUND(9%*D16,0)-ROUND(7%*D16,0))*10%,0)*2,IF($Z$2="No",H25,0))</f>
        <v>152</v>
      </c>
      <c r="P25" s="53"/>
      <c r="Q25" s="53"/>
      <c r="R25" s="53"/>
      <c r="S25" s="53"/>
      <c r="T25" s="53"/>
      <c r="U25" s="53"/>
      <c r="V25" s="53"/>
      <c r="W25" s="53"/>
      <c r="X25" s="53"/>
      <c r="Y25" s="53">
        <f t="shared" ref="Y25:Z25" si="29">Y24</f>
        <v>0</v>
      </c>
      <c r="Z25" s="53">
        <f t="shared" si="29"/>
        <v>0</v>
      </c>
      <c r="AA25" s="55">
        <f t="shared" si="11"/>
        <v>152</v>
      </c>
      <c r="AB25" s="56">
        <f t="shared" si="12"/>
        <v>1368</v>
      </c>
      <c r="AC25" s="53"/>
    </row>
    <row r="26" spans="1:29" s="23" customFormat="1" ht="19" customHeight="1">
      <c r="A26" s="85"/>
      <c r="C26" s="100" t="s">
        <v>73</v>
      </c>
      <c r="D26" s="53">
        <f>IF(L3="NO",0,IF(X3=3,D23,VLOOKUP(X3,B12:D23,3,FALSE)))/2</f>
        <v>0</v>
      </c>
      <c r="E26" s="53"/>
      <c r="F26" s="53"/>
      <c r="G26" s="53"/>
      <c r="H26" s="53">
        <f>IF(AND(X3&gt;3,X3&lt;9),ROUND(7%*D26,0),ROUND(9%*D26,0))</f>
        <v>0</v>
      </c>
      <c r="I26" s="53"/>
      <c r="J26" s="53"/>
      <c r="K26" s="53"/>
      <c r="L26" s="53"/>
      <c r="M26" s="53"/>
      <c r="N26" s="54">
        <f t="shared" si="8"/>
        <v>0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>
        <f t="shared" ref="Y26:Z26" si="30">Y25</f>
        <v>0</v>
      </c>
      <c r="Z26" s="53">
        <f t="shared" si="30"/>
        <v>0</v>
      </c>
      <c r="AA26" s="55">
        <f t="shared" si="11"/>
        <v>0</v>
      </c>
      <c r="AB26" s="56">
        <f t="shared" si="12"/>
        <v>0</v>
      </c>
      <c r="AC26" s="53"/>
    </row>
    <row r="27" spans="1:29" s="23" customFormat="1" ht="19" customHeight="1">
      <c r="A27" s="85"/>
      <c r="C27" s="100" t="s">
        <v>74</v>
      </c>
      <c r="D27" s="53">
        <f>IF(Z4="Yes",6774,0)</f>
        <v>6774</v>
      </c>
      <c r="E27" s="53"/>
      <c r="F27" s="53"/>
      <c r="G27" s="53"/>
      <c r="H27" s="53"/>
      <c r="I27" s="53"/>
      <c r="J27" s="53"/>
      <c r="K27" s="53"/>
      <c r="L27" s="53"/>
      <c r="M27" s="53"/>
      <c r="N27" s="54">
        <f t="shared" si="8"/>
        <v>6774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>
        <f t="shared" ref="Y27:Z27" si="31">Y26</f>
        <v>0</v>
      </c>
      <c r="Z27" s="53">
        <f t="shared" si="31"/>
        <v>0</v>
      </c>
      <c r="AA27" s="55">
        <f t="shared" si="11"/>
        <v>0</v>
      </c>
      <c r="AB27" s="56">
        <f t="shared" si="12"/>
        <v>6774</v>
      </c>
      <c r="AC27" s="53"/>
    </row>
    <row r="28" spans="1:29" s="23" customFormat="1" ht="19" customHeight="1">
      <c r="A28" s="85"/>
      <c r="C28" s="143" t="s">
        <v>90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4">
        <f t="shared" si="8"/>
        <v>0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>
        <f t="shared" ref="Y28:Z28" si="32">Y27</f>
        <v>0</v>
      </c>
      <c r="Z28" s="53">
        <f t="shared" si="32"/>
        <v>0</v>
      </c>
      <c r="AA28" s="55">
        <f t="shared" si="11"/>
        <v>0</v>
      </c>
      <c r="AB28" s="56">
        <f t="shared" si="12"/>
        <v>0</v>
      </c>
      <c r="AC28" s="53"/>
    </row>
    <row r="29" spans="1:29" s="23" customFormat="1" ht="19" customHeight="1">
      <c r="A29" s="85"/>
      <c r="C29" s="143" t="s">
        <v>222</v>
      </c>
      <c r="D29" s="53">
        <v>117198</v>
      </c>
      <c r="E29" s="53"/>
      <c r="F29" s="53"/>
      <c r="G29" s="53"/>
      <c r="H29" s="53">
        <v>-89826</v>
      </c>
      <c r="I29" s="53"/>
      <c r="J29" s="53"/>
      <c r="K29" s="53"/>
      <c r="L29" s="53"/>
      <c r="M29" s="53"/>
      <c r="N29" s="54">
        <f t="shared" si="8"/>
        <v>27372</v>
      </c>
      <c r="O29" s="53">
        <v>21897</v>
      </c>
      <c r="P29" s="53"/>
      <c r="Q29" s="53"/>
      <c r="R29" s="53"/>
      <c r="S29" s="53"/>
      <c r="T29" s="53"/>
      <c r="U29" s="53"/>
      <c r="V29" s="53"/>
      <c r="W29" s="53"/>
      <c r="X29" s="53">
        <v>5475</v>
      </c>
      <c r="Y29" s="53"/>
      <c r="Z29" s="53"/>
      <c r="AA29" s="55">
        <f t="shared" ref="AA29:AA32" si="33">SUM(O29:Z29)</f>
        <v>27372</v>
      </c>
      <c r="AB29" s="56">
        <f t="shared" ref="AB29:AB32" si="34">N29-AA29</f>
        <v>0</v>
      </c>
      <c r="AC29" s="53"/>
    </row>
    <row r="30" spans="1:29" s="23" customFormat="1" ht="19" customHeight="1">
      <c r="A30" s="85"/>
      <c r="C30" s="143" t="s">
        <v>223</v>
      </c>
      <c r="D30" s="53">
        <f>D29</f>
        <v>117198</v>
      </c>
      <c r="E30" s="53"/>
      <c r="F30" s="53"/>
      <c r="G30" s="53"/>
      <c r="H30" s="53">
        <f>H29</f>
        <v>-89826</v>
      </c>
      <c r="I30" s="53"/>
      <c r="J30" s="53"/>
      <c r="K30" s="53"/>
      <c r="L30" s="53"/>
      <c r="M30" s="53"/>
      <c r="N30" s="54">
        <f t="shared" si="8"/>
        <v>27372</v>
      </c>
      <c r="O30" s="53">
        <f>O29</f>
        <v>21897</v>
      </c>
      <c r="P30" s="53"/>
      <c r="Q30" s="53"/>
      <c r="R30" s="53"/>
      <c r="S30" s="53"/>
      <c r="T30" s="53"/>
      <c r="U30" s="53"/>
      <c r="V30" s="53"/>
      <c r="W30" s="53"/>
      <c r="X30" s="53">
        <f>X29</f>
        <v>5475</v>
      </c>
      <c r="Y30" s="53"/>
      <c r="Z30" s="53"/>
      <c r="AA30" s="55">
        <f t="shared" si="33"/>
        <v>27372</v>
      </c>
      <c r="AB30" s="56">
        <f t="shared" si="34"/>
        <v>0</v>
      </c>
      <c r="AC30" s="53"/>
    </row>
    <row r="31" spans="1:29" s="23" customFormat="1" ht="19" customHeight="1">
      <c r="A31" s="85"/>
      <c r="C31" s="143" t="s">
        <v>224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>
        <f t="shared" si="8"/>
        <v>0</v>
      </c>
      <c r="O31" s="53"/>
      <c r="P31" s="53"/>
      <c r="Q31" s="53"/>
      <c r="R31" s="53"/>
      <c r="S31" s="53"/>
      <c r="T31" s="53"/>
      <c r="U31" s="53"/>
      <c r="V31" s="53"/>
      <c r="W31" s="53"/>
      <c r="X31" s="53">
        <f t="shared" ref="X31:X32" si="35">ROUNDUP(N31*0.2,-1)</f>
        <v>0</v>
      </c>
      <c r="Y31" s="53">
        <f t="shared" ref="Y31:Z31" si="36">Y28</f>
        <v>0</v>
      </c>
      <c r="Z31" s="53">
        <f t="shared" si="36"/>
        <v>0</v>
      </c>
      <c r="AA31" s="55">
        <f t="shared" si="33"/>
        <v>0</v>
      </c>
      <c r="AB31" s="56">
        <f t="shared" si="34"/>
        <v>0</v>
      </c>
      <c r="AC31" s="53"/>
    </row>
    <row r="32" spans="1:29" s="23" customFormat="1" ht="19" customHeight="1">
      <c r="A32" s="85"/>
      <c r="C32" s="143" t="s">
        <v>96</v>
      </c>
      <c r="D32" s="53"/>
      <c r="E32" s="53">
        <v>0</v>
      </c>
      <c r="F32" s="53">
        <v>0</v>
      </c>
      <c r="G32" s="53"/>
      <c r="H32" s="53"/>
      <c r="I32" s="53"/>
      <c r="J32" s="53"/>
      <c r="K32" s="53"/>
      <c r="L32" s="53"/>
      <c r="M32" s="53"/>
      <c r="N32" s="54">
        <f t="shared" si="8"/>
        <v>0</v>
      </c>
      <c r="O32" s="53"/>
      <c r="P32" s="53"/>
      <c r="Q32" s="53"/>
      <c r="R32" s="53"/>
      <c r="S32" s="53"/>
      <c r="T32" s="53"/>
      <c r="U32" s="53"/>
      <c r="V32" s="53"/>
      <c r="W32" s="53"/>
      <c r="X32" s="53">
        <f t="shared" si="35"/>
        <v>0</v>
      </c>
      <c r="Y32" s="53">
        <f t="shared" ref="Y32:Z32" si="37">Y31</f>
        <v>0</v>
      </c>
      <c r="Z32" s="53">
        <f t="shared" si="37"/>
        <v>0</v>
      </c>
      <c r="AA32" s="55">
        <f t="shared" si="33"/>
        <v>0</v>
      </c>
      <c r="AB32" s="56">
        <f t="shared" si="34"/>
        <v>0</v>
      </c>
      <c r="AC32" s="53"/>
    </row>
    <row r="33" spans="1:30" s="26" customFormat="1" ht="70.5" customHeight="1">
      <c r="A33" s="86"/>
      <c r="C33" s="24" t="s">
        <v>64</v>
      </c>
      <c r="D33" s="130">
        <f>SUM(D12:D32)</f>
        <v>692770</v>
      </c>
      <c r="E33" s="130">
        <f t="shared" ref="E33:AB33" si="38">SUM(E12:E32)</f>
        <v>0</v>
      </c>
      <c r="F33" s="130">
        <f t="shared" si="38"/>
        <v>0</v>
      </c>
      <c r="G33" s="130">
        <f t="shared" si="38"/>
        <v>0</v>
      </c>
      <c r="H33" s="130">
        <f t="shared" si="38"/>
        <v>-140484</v>
      </c>
      <c r="I33" s="130">
        <f t="shared" si="38"/>
        <v>36128</v>
      </c>
      <c r="J33" s="130">
        <f t="shared" si="38"/>
        <v>0</v>
      </c>
      <c r="K33" s="130">
        <f t="shared" si="38"/>
        <v>0</v>
      </c>
      <c r="L33" s="130">
        <f t="shared" si="38"/>
        <v>0</v>
      </c>
      <c r="M33" s="130">
        <f t="shared" si="38"/>
        <v>0</v>
      </c>
      <c r="N33" s="130">
        <f t="shared" si="38"/>
        <v>588414</v>
      </c>
      <c r="O33" s="130">
        <f t="shared" si="38"/>
        <v>92870</v>
      </c>
      <c r="P33" s="130">
        <f t="shared" si="38"/>
        <v>0</v>
      </c>
      <c r="Q33" s="130">
        <f t="shared" si="38"/>
        <v>36000</v>
      </c>
      <c r="R33" s="130">
        <f t="shared" si="38"/>
        <v>0</v>
      </c>
      <c r="S33" s="130">
        <f t="shared" si="38"/>
        <v>0</v>
      </c>
      <c r="T33" s="130">
        <f t="shared" si="38"/>
        <v>13104</v>
      </c>
      <c r="U33" s="131">
        <f t="shared" si="38"/>
        <v>220</v>
      </c>
      <c r="V33" s="130">
        <f t="shared" si="38"/>
        <v>0</v>
      </c>
      <c r="W33" s="130">
        <f t="shared" si="38"/>
        <v>0</v>
      </c>
      <c r="X33" s="130">
        <f t="shared" si="38"/>
        <v>10950</v>
      </c>
      <c r="Y33" s="130">
        <f t="shared" si="38"/>
        <v>0</v>
      </c>
      <c r="Z33" s="130">
        <f t="shared" si="38"/>
        <v>0</v>
      </c>
      <c r="AA33" s="131">
        <f t="shared" si="38"/>
        <v>153144</v>
      </c>
      <c r="AB33" s="131">
        <f t="shared" si="38"/>
        <v>435270</v>
      </c>
      <c r="AC33" s="58"/>
    </row>
    <row r="34" spans="1:30" s="7" customFormat="1">
      <c r="A34" s="87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30" s="7" customFormat="1">
      <c r="A35" s="8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30" s="7" customFormat="1">
      <c r="A36" s="8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30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6"/>
    </row>
    <row r="38" spans="1:30">
      <c r="C38" s="3"/>
      <c r="D38" s="3"/>
      <c r="E38" s="35" t="s">
        <v>65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5" t="s">
        <v>66</v>
      </c>
      <c r="AC38" s="3"/>
      <c r="AD38" s="6"/>
    </row>
    <row r="39" spans="1:30">
      <c r="AD39" s="6"/>
    </row>
    <row r="40" spans="1:30">
      <c r="C40" s="184" t="s">
        <v>161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6"/>
    </row>
    <row r="41" spans="1:30">
      <c r="AD41" s="6"/>
    </row>
    <row r="42" spans="1:30">
      <c r="AD42" s="6"/>
    </row>
    <row r="43" spans="1:30">
      <c r="AD43" s="6"/>
    </row>
    <row r="44" spans="1:30">
      <c r="AD44" s="6"/>
    </row>
    <row r="45" spans="1:30" hidden="1">
      <c r="AD45" s="6"/>
    </row>
    <row r="46" spans="1:30" hidden="1">
      <c r="AD46" s="6"/>
    </row>
    <row r="47" spans="1:30" hidden="1">
      <c r="AD47" s="6"/>
    </row>
    <row r="48" spans="1:30" hidden="1">
      <c r="AD48" s="6"/>
    </row>
    <row r="49" spans="30:30" hidden="1">
      <c r="AD49" s="6"/>
    </row>
    <row r="50" spans="30:30" hidden="1">
      <c r="AD50" s="6"/>
    </row>
    <row r="51" spans="30:30" hidden="1">
      <c r="AD51" s="6"/>
    </row>
    <row r="52" spans="30:30" hidden="1">
      <c r="AD52" s="6"/>
    </row>
    <row r="53" spans="30:30" hidden="1">
      <c r="AD53" s="6"/>
    </row>
    <row r="54" spans="30:30" hidden="1">
      <c r="AD54" s="6"/>
    </row>
    <row r="55" spans="30:30" hidden="1">
      <c r="AD55" s="6"/>
    </row>
    <row r="56" spans="30:30" hidden="1">
      <c r="AD56" s="6"/>
    </row>
    <row r="57" spans="30:30" hidden="1">
      <c r="AD57" s="6"/>
    </row>
    <row r="58" spans="30:30" hidden="1">
      <c r="AD58" s="6"/>
    </row>
    <row r="59" spans="30:30" hidden="1">
      <c r="AD59" s="6"/>
    </row>
    <row r="60" spans="30:30" hidden="1">
      <c r="AD60" s="6"/>
    </row>
    <row r="61" spans="30:30" hidden="1">
      <c r="AD61" s="6"/>
    </row>
    <row r="62" spans="30:30" hidden="1">
      <c r="AD62" s="6"/>
    </row>
    <row r="63" spans="30:30" hidden="1">
      <c r="AD63" s="6"/>
    </row>
    <row r="64" spans="30:30" hidden="1">
      <c r="AD64" s="6"/>
    </row>
    <row r="65" spans="30:30" hidden="1">
      <c r="AD65" s="6"/>
    </row>
    <row r="66" spans="30:30" hidden="1">
      <c r="AD66" s="6"/>
    </row>
    <row r="67" spans="30:30" hidden="1">
      <c r="AD67" s="6"/>
    </row>
    <row r="68" spans="30:30" hidden="1">
      <c r="AD68" s="6"/>
    </row>
    <row r="69" spans="30:30" hidden="1">
      <c r="AD69" s="6"/>
    </row>
    <row r="70" spans="30:30" hidden="1">
      <c r="AD70" s="6"/>
    </row>
    <row r="71" spans="30:30" hidden="1">
      <c r="AD71" s="6"/>
    </row>
    <row r="72" spans="30:30" hidden="1">
      <c r="AD72" s="6"/>
    </row>
    <row r="73" spans="30:30" hidden="1">
      <c r="AD73" s="6"/>
    </row>
    <row r="74" spans="30:30" hidden="1">
      <c r="AD74" s="6"/>
    </row>
    <row r="75" spans="30:30" hidden="1">
      <c r="AD75" s="6"/>
    </row>
    <row r="76" spans="30:30" hidden="1">
      <c r="AD76" s="6"/>
    </row>
    <row r="77" spans="30:30" hidden="1">
      <c r="AD77" s="6"/>
    </row>
    <row r="78" spans="30:30" hidden="1">
      <c r="AD78" s="6"/>
    </row>
    <row r="79" spans="30:30" hidden="1">
      <c r="AD79" s="6"/>
    </row>
    <row r="80" spans="30:30" hidden="1">
      <c r="AD80" s="6"/>
    </row>
    <row r="81" spans="30:30" hidden="1">
      <c r="AD81" s="6"/>
    </row>
    <row r="82" spans="30:30" hidden="1">
      <c r="AD82" s="6"/>
    </row>
    <row r="83" spans="30:30" hidden="1">
      <c r="AD83" s="6"/>
    </row>
    <row r="84" spans="30:30" hidden="1">
      <c r="AD84" s="6"/>
    </row>
    <row r="85" spans="30:30" hidden="1">
      <c r="AD85" s="6"/>
    </row>
    <row r="86" spans="30:30" hidden="1">
      <c r="AD86" s="6"/>
    </row>
    <row r="87" spans="30:30" hidden="1">
      <c r="AD87" s="6"/>
    </row>
    <row r="88" spans="30:30" hidden="1">
      <c r="AD88" s="6"/>
    </row>
    <row r="89" spans="30:30" hidden="1">
      <c r="AD89" s="6"/>
    </row>
    <row r="90" spans="30:30" hidden="1">
      <c r="AD90" s="6"/>
    </row>
    <row r="91" spans="30:30" hidden="1">
      <c r="AD91" s="6"/>
    </row>
    <row r="92" spans="30:30" hidden="1">
      <c r="AD92" s="6"/>
    </row>
    <row r="93" spans="30:30" hidden="1">
      <c r="AD93" s="6"/>
    </row>
    <row r="94" spans="30:30" hidden="1">
      <c r="AD94" s="6"/>
    </row>
    <row r="95" spans="30:30" hidden="1">
      <c r="AD95" s="6"/>
    </row>
    <row r="96" spans="30:30" hidden="1">
      <c r="AD96" s="6"/>
    </row>
    <row r="97" spans="30:30" hidden="1">
      <c r="AD97" s="6"/>
    </row>
    <row r="98" spans="30:30" hidden="1">
      <c r="AD98" s="6"/>
    </row>
    <row r="99" spans="30:30" hidden="1">
      <c r="AD99" s="6"/>
    </row>
    <row r="100" spans="30:30" hidden="1">
      <c r="AD100" s="6"/>
    </row>
    <row r="101" spans="30:30" hidden="1">
      <c r="AD101" s="6"/>
    </row>
    <row r="102" spans="30:30" hidden="1">
      <c r="AD102" s="6"/>
    </row>
    <row r="103" spans="30:30" hidden="1">
      <c r="AD103" s="6"/>
    </row>
    <row r="104" spans="30:30" hidden="1">
      <c r="AD104" s="6"/>
    </row>
    <row r="105" spans="30:30" hidden="1">
      <c r="AD105" s="6"/>
    </row>
    <row r="106" spans="30:30" hidden="1">
      <c r="AD106" s="6"/>
    </row>
    <row r="107" spans="30:30" hidden="1">
      <c r="AD107" s="6"/>
    </row>
    <row r="108" spans="30:30" hidden="1">
      <c r="AD108" s="6"/>
    </row>
    <row r="109" spans="30:30" hidden="1">
      <c r="AD109" s="6"/>
    </row>
    <row r="110" spans="30:30" hidden="1">
      <c r="AD110" s="6"/>
    </row>
    <row r="111" spans="30:30" hidden="1">
      <c r="AD111" s="6"/>
    </row>
    <row r="112" spans="30:30" hidden="1">
      <c r="AD112" s="6"/>
    </row>
    <row r="113" spans="30:30" hidden="1">
      <c r="AD113" s="6"/>
    </row>
    <row r="114" spans="30:30" hidden="1">
      <c r="AD114" s="6"/>
    </row>
    <row r="115" spans="30:30" hidden="1">
      <c r="AD115" s="6"/>
    </row>
    <row r="116" spans="30:30" hidden="1">
      <c r="AD116" s="6"/>
    </row>
    <row r="117" spans="30:30" hidden="1">
      <c r="AD117" s="6"/>
    </row>
    <row r="118" spans="30:30" hidden="1">
      <c r="AD118" s="6"/>
    </row>
    <row r="119" spans="30:30" hidden="1">
      <c r="AD119" s="6"/>
    </row>
    <row r="120" spans="30:30" hidden="1">
      <c r="AD120" s="6"/>
    </row>
    <row r="121" spans="30:30" hidden="1">
      <c r="AD121" s="6"/>
    </row>
    <row r="122" spans="30:30" hidden="1">
      <c r="AD122" s="6"/>
    </row>
    <row r="123" spans="30:30" hidden="1">
      <c r="AD123" s="6"/>
    </row>
    <row r="124" spans="30:30" hidden="1">
      <c r="AD124" s="6"/>
    </row>
    <row r="125" spans="30:30" hidden="1">
      <c r="AD125" s="6"/>
    </row>
    <row r="126" spans="30:30" hidden="1">
      <c r="AD126" s="6"/>
    </row>
    <row r="127" spans="30:30" hidden="1">
      <c r="AD127" s="6"/>
    </row>
    <row r="128" spans="30:30" hidden="1">
      <c r="AD128" s="6"/>
    </row>
    <row r="129" spans="30:30" hidden="1">
      <c r="AD129" s="6"/>
    </row>
    <row r="130" spans="30:30" hidden="1">
      <c r="AD130" s="6"/>
    </row>
    <row r="131" spans="30:30" hidden="1">
      <c r="AD131" s="6"/>
    </row>
    <row r="132" spans="30:30" hidden="1">
      <c r="AD132" s="6"/>
    </row>
    <row r="133" spans="30:30" hidden="1">
      <c r="AD133" s="6"/>
    </row>
    <row r="134" spans="30:30" hidden="1">
      <c r="AD134" s="6"/>
    </row>
    <row r="135" spans="30:30" hidden="1">
      <c r="AD135" s="6"/>
    </row>
    <row r="136" spans="30:30" hidden="1">
      <c r="AD136" s="6"/>
    </row>
    <row r="137" spans="30:30" hidden="1">
      <c r="AD137" s="6"/>
    </row>
    <row r="138" spans="30:30" hidden="1">
      <c r="AD138" s="6"/>
    </row>
    <row r="139" spans="30:30" hidden="1">
      <c r="AD139" s="6"/>
    </row>
    <row r="140" spans="30:30" hidden="1">
      <c r="AD140" s="6"/>
    </row>
    <row r="141" spans="30:30" hidden="1">
      <c r="AD141" s="6"/>
    </row>
    <row r="142" spans="30:30" hidden="1">
      <c r="AD142" s="6"/>
    </row>
    <row r="143" spans="30:30" hidden="1">
      <c r="AD143" s="6"/>
    </row>
    <row r="144" spans="30:30" hidden="1">
      <c r="AD144" s="6"/>
    </row>
    <row r="145" spans="30:30" hidden="1">
      <c r="AD145" s="6"/>
    </row>
    <row r="146" spans="30:30" hidden="1">
      <c r="AD146" s="6"/>
    </row>
    <row r="147" spans="30:30" hidden="1">
      <c r="AD147" s="6"/>
    </row>
    <row r="148" spans="30:30" hidden="1">
      <c r="AD148" s="6"/>
    </row>
    <row r="149" spans="30:30" hidden="1">
      <c r="AD149" s="6"/>
    </row>
    <row r="150" spans="30:30" hidden="1">
      <c r="AD150" s="6"/>
    </row>
    <row r="151" spans="30:30" hidden="1">
      <c r="AD151" s="6"/>
    </row>
    <row r="152" spans="30:30" hidden="1">
      <c r="AD152" s="6"/>
    </row>
    <row r="153" spans="30:30" hidden="1">
      <c r="AD153" s="6"/>
    </row>
    <row r="154" spans="30:30" hidden="1">
      <c r="AD154" s="6"/>
    </row>
    <row r="155" spans="30:30" hidden="1">
      <c r="AD155" s="6"/>
    </row>
    <row r="156" spans="30:30" hidden="1">
      <c r="AD156" s="6"/>
    </row>
    <row r="157" spans="30:30" hidden="1">
      <c r="AD157" s="6"/>
    </row>
    <row r="158" spans="30:30" hidden="1">
      <c r="AD158" s="6"/>
    </row>
    <row r="159" spans="30:30" hidden="1">
      <c r="AD159" s="6"/>
    </row>
    <row r="160" spans="30:30" hidden="1">
      <c r="AD160" s="6"/>
    </row>
    <row r="161" spans="30:30" hidden="1">
      <c r="AD161" s="6"/>
    </row>
    <row r="162" spans="30:30" hidden="1">
      <c r="AD162" s="6"/>
    </row>
    <row r="163" spans="30:30" hidden="1">
      <c r="AD163" s="6"/>
    </row>
    <row r="164" spans="30:30" hidden="1">
      <c r="AD164" s="6"/>
    </row>
    <row r="165" spans="30:30" hidden="1">
      <c r="AD165" s="6"/>
    </row>
    <row r="166" spans="30:30" hidden="1">
      <c r="AD166" s="6"/>
    </row>
    <row r="167" spans="30:30" hidden="1">
      <c r="AD167" s="6"/>
    </row>
    <row r="168" spans="30:30" hidden="1">
      <c r="AD168" s="6"/>
    </row>
    <row r="169" spans="30:30" hidden="1">
      <c r="AD169" s="6"/>
    </row>
    <row r="170" spans="30:30" hidden="1">
      <c r="AD170" s="6"/>
    </row>
    <row r="171" spans="30:30" hidden="1">
      <c r="AD171" s="6"/>
    </row>
    <row r="172" spans="30:30" hidden="1">
      <c r="AD172" s="6"/>
    </row>
    <row r="173" spans="30:30" hidden="1">
      <c r="AD173" s="6"/>
    </row>
    <row r="174" spans="30:30" hidden="1">
      <c r="AD174" s="6"/>
    </row>
    <row r="175" spans="30:30" hidden="1">
      <c r="AD175" s="6"/>
    </row>
    <row r="176" spans="30:30" hidden="1">
      <c r="AD176" s="6"/>
    </row>
    <row r="177" spans="30:30" hidden="1">
      <c r="AD177" s="6"/>
    </row>
    <row r="178" spans="30:30" hidden="1">
      <c r="AD178" s="6"/>
    </row>
    <row r="179" spans="30:30" hidden="1">
      <c r="AD179" s="6"/>
    </row>
    <row r="180" spans="30:30" hidden="1">
      <c r="AD180" s="6"/>
    </row>
    <row r="181" spans="30:30" hidden="1">
      <c r="AD181" s="6"/>
    </row>
    <row r="182" spans="30:30" hidden="1">
      <c r="AD182" s="6"/>
    </row>
    <row r="183" spans="30:30" hidden="1">
      <c r="AD183" s="6"/>
    </row>
    <row r="184" spans="30:30" hidden="1">
      <c r="AD184" s="6"/>
    </row>
    <row r="185" spans="30:30" hidden="1">
      <c r="AD185" s="6"/>
    </row>
    <row r="186" spans="30:30" hidden="1">
      <c r="AD186" s="6"/>
    </row>
    <row r="187" spans="30:30" hidden="1">
      <c r="AD187" s="6"/>
    </row>
    <row r="188" spans="30:30" hidden="1">
      <c r="AD188" s="6"/>
    </row>
    <row r="189" spans="30:30" hidden="1">
      <c r="AD189" s="6"/>
    </row>
    <row r="190" spans="30:30" hidden="1">
      <c r="AD190" s="6"/>
    </row>
    <row r="191" spans="30:30" hidden="1">
      <c r="AD191" s="6"/>
    </row>
    <row r="192" spans="30:30" hidden="1">
      <c r="AD192" s="6"/>
    </row>
    <row r="193" spans="30:30" hidden="1">
      <c r="AD193" s="6"/>
    </row>
    <row r="194" spans="30:30" hidden="1">
      <c r="AD194" s="6"/>
    </row>
    <row r="195" spans="30:30" hidden="1">
      <c r="AD195" s="6"/>
    </row>
    <row r="196" spans="30:30" hidden="1">
      <c r="AD196" s="6"/>
    </row>
    <row r="197" spans="30:30" hidden="1">
      <c r="AD197" s="6"/>
    </row>
    <row r="198" spans="30:30" hidden="1">
      <c r="AD198" s="6"/>
    </row>
    <row r="199" spans="30:30" hidden="1">
      <c r="AD199" s="6"/>
    </row>
    <row r="200" spans="30:30" hidden="1">
      <c r="AD200" s="6"/>
    </row>
    <row r="201" spans="30:30" hidden="1">
      <c r="AD201" s="6"/>
    </row>
    <row r="202" spans="30:30" hidden="1">
      <c r="AD202" s="6"/>
    </row>
    <row r="203" spans="30:30" hidden="1">
      <c r="AD203" s="6"/>
    </row>
    <row r="204" spans="30:30" hidden="1">
      <c r="AD204" s="6"/>
    </row>
    <row r="205" spans="30:30" hidden="1">
      <c r="AD205" s="6"/>
    </row>
    <row r="206" spans="30:30" hidden="1">
      <c r="AD206" s="6"/>
    </row>
    <row r="207" spans="30:30" hidden="1">
      <c r="AD207" s="6"/>
    </row>
    <row r="208" spans="30:30" hidden="1">
      <c r="AD208" s="6"/>
    </row>
    <row r="209" spans="30:30" hidden="1">
      <c r="AD209" s="6"/>
    </row>
    <row r="210" spans="30:30" hidden="1">
      <c r="AD210" s="6"/>
    </row>
    <row r="211" spans="30:30" hidden="1">
      <c r="AD211" s="6"/>
    </row>
    <row r="212" spans="30:30" hidden="1">
      <c r="AD212" s="6"/>
    </row>
    <row r="213" spans="30:30" hidden="1">
      <c r="AD213" s="6"/>
    </row>
    <row r="214" spans="30:30" hidden="1">
      <c r="AD214" s="6"/>
    </row>
    <row r="215" spans="30:30" hidden="1">
      <c r="AD215" s="6"/>
    </row>
    <row r="216" spans="30:30" hidden="1">
      <c r="AD216" s="6"/>
    </row>
    <row r="217" spans="30:30" hidden="1">
      <c r="AD217" s="6"/>
    </row>
    <row r="218" spans="30:30" hidden="1">
      <c r="AD218" s="6"/>
    </row>
    <row r="219" spans="30:30" hidden="1">
      <c r="AD219" s="6"/>
    </row>
    <row r="220" spans="30:30" hidden="1">
      <c r="AD220" s="6"/>
    </row>
    <row r="221" spans="30:30" hidden="1">
      <c r="AD221" s="6"/>
    </row>
    <row r="222" spans="30:30" hidden="1">
      <c r="AD222" s="6"/>
    </row>
    <row r="223" spans="30:30" hidden="1">
      <c r="AD223" s="6"/>
    </row>
    <row r="224" spans="30:30" hidden="1">
      <c r="AD224" s="6"/>
    </row>
    <row r="225" spans="30:30" hidden="1">
      <c r="AD225" s="6"/>
    </row>
    <row r="226" spans="30:30" hidden="1">
      <c r="AD226" s="6"/>
    </row>
    <row r="227" spans="30:30" hidden="1">
      <c r="AD227" s="6"/>
    </row>
    <row r="228" spans="30:30" hidden="1">
      <c r="AD228" s="6"/>
    </row>
    <row r="229" spans="30:30" hidden="1">
      <c r="AD229" s="6"/>
    </row>
    <row r="230" spans="30:30" hidden="1">
      <c r="AD230" s="6"/>
    </row>
    <row r="231" spans="30:30" hidden="1">
      <c r="AD231" s="6"/>
    </row>
    <row r="232" spans="30:30" hidden="1">
      <c r="AD232" s="6"/>
    </row>
    <row r="233" spans="30:30" hidden="1">
      <c r="AD233" s="6"/>
    </row>
    <row r="234" spans="30:30" hidden="1">
      <c r="AD234" s="6"/>
    </row>
    <row r="235" spans="30:30" hidden="1">
      <c r="AD235" s="6"/>
    </row>
    <row r="236" spans="30:30" hidden="1">
      <c r="AD236" s="6"/>
    </row>
    <row r="237" spans="30:30" hidden="1">
      <c r="AD237" s="6"/>
    </row>
    <row r="238" spans="30:30" hidden="1">
      <c r="AD238" s="6"/>
    </row>
    <row r="239" spans="30:30" hidden="1">
      <c r="AD239" s="6"/>
    </row>
    <row r="240" spans="30:30" hidden="1">
      <c r="AD240" s="6"/>
    </row>
    <row r="241" spans="30:30" hidden="1">
      <c r="AD241" s="6"/>
    </row>
    <row r="242" spans="30:30" hidden="1">
      <c r="AD242" s="6"/>
    </row>
    <row r="243" spans="30:30" hidden="1">
      <c r="AD243" s="6"/>
    </row>
    <row r="244" spans="30:30" hidden="1">
      <c r="AD244" s="6"/>
    </row>
    <row r="245" spans="30:30" hidden="1">
      <c r="AD245" s="6"/>
    </row>
    <row r="246" spans="30:30" hidden="1">
      <c r="AD246" s="6"/>
    </row>
    <row r="247" spans="30:30" hidden="1">
      <c r="AD247" s="6"/>
    </row>
    <row r="248" spans="30:30" hidden="1">
      <c r="AD248" s="6"/>
    </row>
    <row r="249" spans="30:30" hidden="1">
      <c r="AD249" s="6"/>
    </row>
    <row r="250" spans="30:30" hidden="1">
      <c r="AD250" s="6"/>
    </row>
    <row r="251" spans="30:30" hidden="1">
      <c r="AD251" s="6"/>
    </row>
    <row r="252" spans="30:30" hidden="1">
      <c r="AD252" s="6"/>
    </row>
    <row r="253" spans="30:30" hidden="1">
      <c r="AD253" s="6"/>
    </row>
    <row r="254" spans="30:30" hidden="1">
      <c r="AD254" s="6"/>
    </row>
    <row r="255" spans="30:30" hidden="1">
      <c r="AD255" s="6"/>
    </row>
    <row r="256" spans="30:30" hidden="1">
      <c r="AD256" s="6"/>
    </row>
    <row r="257" spans="30:30" hidden="1">
      <c r="AD257" s="6"/>
    </row>
    <row r="258" spans="30:30" hidden="1">
      <c r="AD258" s="6"/>
    </row>
    <row r="259" spans="30:30" hidden="1">
      <c r="AD259" s="6"/>
    </row>
    <row r="260" spans="30:30" hidden="1">
      <c r="AD260" s="6"/>
    </row>
    <row r="261" spans="30:30" hidden="1">
      <c r="AD261" s="6"/>
    </row>
    <row r="262" spans="30:30" hidden="1">
      <c r="AD262" s="6"/>
    </row>
    <row r="263" spans="30:30" hidden="1">
      <c r="AD263" s="6"/>
    </row>
    <row r="264" spans="30:30" hidden="1">
      <c r="AD264" s="6"/>
    </row>
    <row r="265" spans="30:30" hidden="1">
      <c r="AD265" s="6"/>
    </row>
    <row r="266" spans="30:30" hidden="1">
      <c r="AD266" s="6"/>
    </row>
    <row r="267" spans="30:30" hidden="1">
      <c r="AD267" s="6"/>
    </row>
    <row r="268" spans="30:30" hidden="1">
      <c r="AD268" s="6"/>
    </row>
    <row r="269" spans="30:30" hidden="1">
      <c r="AD269" s="6"/>
    </row>
    <row r="270" spans="30:30" hidden="1">
      <c r="AD270" s="6"/>
    </row>
    <row r="271" spans="30:30" hidden="1">
      <c r="AD271" s="6"/>
    </row>
    <row r="272" spans="30:30" hidden="1">
      <c r="AD272" s="6"/>
    </row>
    <row r="273" spans="30:30" hidden="1">
      <c r="AD273" s="6"/>
    </row>
    <row r="274" spans="30:30" hidden="1">
      <c r="AD274" s="6"/>
    </row>
    <row r="275" spans="30:30" hidden="1">
      <c r="AD275" s="6"/>
    </row>
    <row r="276" spans="30:30" hidden="1">
      <c r="AD276" s="6"/>
    </row>
    <row r="277" spans="30:30" hidden="1">
      <c r="AD277" s="6"/>
    </row>
    <row r="278" spans="30:30" hidden="1">
      <c r="AD278" s="6"/>
    </row>
    <row r="279" spans="30:30" hidden="1">
      <c r="AD279" s="6"/>
    </row>
    <row r="280" spans="30:30" hidden="1">
      <c r="AD280" s="6"/>
    </row>
    <row r="281" spans="30:30" hidden="1">
      <c r="AD281" s="6"/>
    </row>
    <row r="282" spans="30:30" hidden="1">
      <c r="AD282" s="6"/>
    </row>
    <row r="283" spans="30:30" hidden="1">
      <c r="AD283" s="6"/>
    </row>
    <row r="284" spans="30:30" hidden="1">
      <c r="AD284" s="6"/>
    </row>
    <row r="285" spans="30:30" hidden="1">
      <c r="AD285" s="6"/>
    </row>
    <row r="286" spans="30:30" hidden="1">
      <c r="AD286" s="6"/>
    </row>
    <row r="287" spans="30:30" hidden="1">
      <c r="AD287" s="6"/>
    </row>
    <row r="288" spans="30:30" hidden="1">
      <c r="AD288" s="6"/>
    </row>
    <row r="289" spans="30:30" hidden="1">
      <c r="AD289" s="6"/>
    </row>
    <row r="290" spans="30:30" hidden="1">
      <c r="AD290" s="6"/>
    </row>
    <row r="291" spans="30:30" hidden="1">
      <c r="AD291" s="6"/>
    </row>
    <row r="292" spans="30:30" hidden="1">
      <c r="AD292" s="6"/>
    </row>
    <row r="293" spans="30:30" hidden="1">
      <c r="AD293" s="6"/>
    </row>
    <row r="294" spans="30:30" hidden="1">
      <c r="AD294" s="6"/>
    </row>
    <row r="295" spans="30:30" hidden="1">
      <c r="AD295" s="6"/>
    </row>
    <row r="296" spans="30:30" hidden="1">
      <c r="AD296" s="6"/>
    </row>
    <row r="297" spans="30:30" hidden="1">
      <c r="AD297" s="6"/>
    </row>
    <row r="298" spans="30:30" hidden="1">
      <c r="AD298" s="6"/>
    </row>
    <row r="299" spans="30:30" hidden="1">
      <c r="AD299" s="6"/>
    </row>
    <row r="300" spans="30:30" hidden="1">
      <c r="AD300" s="6"/>
    </row>
    <row r="301" spans="30:30" hidden="1">
      <c r="AD301" s="6"/>
    </row>
    <row r="302" spans="30:30" hidden="1">
      <c r="AD302" s="6"/>
    </row>
    <row r="303" spans="30:30" hidden="1">
      <c r="AD303" s="6"/>
    </row>
    <row r="304" spans="30:30" hidden="1">
      <c r="AD304" s="6"/>
    </row>
    <row r="305" spans="30:30" hidden="1">
      <c r="AD305" s="6"/>
    </row>
    <row r="306" spans="30:30" hidden="1">
      <c r="AD306" s="6"/>
    </row>
    <row r="307" spans="30:30" hidden="1">
      <c r="AD307" s="6"/>
    </row>
    <row r="308" spans="30:30" hidden="1">
      <c r="AD308" s="6"/>
    </row>
    <row r="309" spans="30:30" hidden="1">
      <c r="AD309" s="6"/>
    </row>
    <row r="310" spans="30:30" hidden="1">
      <c r="AD310" s="6"/>
    </row>
    <row r="311" spans="30:30" hidden="1">
      <c r="AD311" s="6"/>
    </row>
    <row r="312" spans="30:30" hidden="1">
      <c r="AD312" s="6"/>
    </row>
    <row r="313" spans="30:30" hidden="1">
      <c r="AD313" s="6"/>
    </row>
    <row r="314" spans="30:30" hidden="1">
      <c r="AD314" s="6"/>
    </row>
    <row r="315" spans="30:30" hidden="1">
      <c r="AD315" s="6"/>
    </row>
    <row r="316" spans="30:30" hidden="1">
      <c r="AD316" s="6"/>
    </row>
    <row r="317" spans="30:30" hidden="1">
      <c r="AD317" s="6"/>
    </row>
    <row r="318" spans="30:30" hidden="1">
      <c r="AD318" s="6"/>
    </row>
    <row r="319" spans="30:30" hidden="1">
      <c r="AD319" s="6"/>
    </row>
    <row r="320" spans="30:30" hidden="1">
      <c r="AD320" s="6"/>
    </row>
    <row r="321" spans="30:30" hidden="1">
      <c r="AD321" s="6"/>
    </row>
    <row r="322" spans="30:30" hidden="1">
      <c r="AD322" s="6"/>
    </row>
    <row r="323" spans="30:30" hidden="1">
      <c r="AD323" s="6"/>
    </row>
    <row r="324" spans="30:30" hidden="1">
      <c r="AD324" s="6"/>
    </row>
    <row r="325" spans="30:30" hidden="1">
      <c r="AD325" s="6"/>
    </row>
    <row r="326" spans="30:30" hidden="1">
      <c r="AD326" s="6"/>
    </row>
    <row r="327" spans="30:30" hidden="1">
      <c r="AD327" s="6"/>
    </row>
    <row r="328" spans="30:30" hidden="1">
      <c r="AD328" s="6"/>
    </row>
    <row r="329" spans="30:30" hidden="1">
      <c r="AD329" s="6"/>
    </row>
    <row r="330" spans="30:30" hidden="1">
      <c r="AD330" s="6"/>
    </row>
    <row r="331" spans="30:30" hidden="1">
      <c r="AD331" s="6"/>
    </row>
    <row r="332" spans="30:30" hidden="1">
      <c r="AD332" s="6"/>
    </row>
    <row r="333" spans="30:30" hidden="1">
      <c r="AD333" s="6"/>
    </row>
    <row r="334" spans="30:30" hidden="1">
      <c r="AD334" s="6"/>
    </row>
    <row r="335" spans="30:30" hidden="1">
      <c r="AD335" s="6"/>
    </row>
    <row r="336" spans="30:30" hidden="1">
      <c r="AD336" s="6"/>
    </row>
    <row r="337" spans="30:30" hidden="1">
      <c r="AD337" s="6"/>
    </row>
    <row r="338" spans="30:30" hidden="1">
      <c r="AD338" s="6"/>
    </row>
    <row r="339" spans="30:30" hidden="1">
      <c r="AD339" s="6"/>
    </row>
    <row r="340" spans="30:30" hidden="1">
      <c r="AD340" s="6"/>
    </row>
    <row r="341" spans="30:30" hidden="1">
      <c r="AD341" s="6"/>
    </row>
    <row r="342" spans="30:30" hidden="1">
      <c r="AD342" s="6"/>
    </row>
    <row r="343" spans="30:30" hidden="1">
      <c r="AD343" s="6"/>
    </row>
    <row r="344" spans="30:30" hidden="1">
      <c r="AD344" s="6"/>
    </row>
    <row r="345" spans="30:30" hidden="1">
      <c r="AD345" s="6"/>
    </row>
    <row r="346" spans="30:30" hidden="1">
      <c r="AD346" s="6"/>
    </row>
    <row r="347" spans="30:30" hidden="1">
      <c r="AD347" s="6"/>
    </row>
    <row r="348" spans="30:30" hidden="1">
      <c r="AD348" s="6"/>
    </row>
    <row r="349" spans="30:30" hidden="1">
      <c r="AD349" s="6"/>
    </row>
    <row r="350" spans="30:30" hidden="1">
      <c r="AD350" s="6"/>
    </row>
    <row r="351" spans="30:30" hidden="1">
      <c r="AD351" s="6"/>
    </row>
    <row r="352" spans="30:30" hidden="1">
      <c r="AD352" s="6"/>
    </row>
    <row r="353" spans="30:30" hidden="1">
      <c r="AD353" s="6"/>
    </row>
    <row r="354" spans="30:30" hidden="1">
      <c r="AD354" s="6"/>
    </row>
    <row r="355" spans="30:30" hidden="1">
      <c r="AD355" s="6"/>
    </row>
    <row r="356" spans="30:30" hidden="1">
      <c r="AD356" s="6"/>
    </row>
    <row r="357" spans="30:30" hidden="1">
      <c r="AD357" s="6"/>
    </row>
    <row r="358" spans="30:30" hidden="1">
      <c r="AD358" s="6"/>
    </row>
    <row r="359" spans="30:30" hidden="1">
      <c r="AD359" s="6"/>
    </row>
    <row r="360" spans="30:30" hidden="1">
      <c r="AD360" s="6"/>
    </row>
    <row r="361" spans="30:30" hidden="1">
      <c r="AD361" s="6"/>
    </row>
    <row r="362" spans="30:30" hidden="1">
      <c r="AD362" s="6"/>
    </row>
    <row r="363" spans="30:30" hidden="1">
      <c r="AD363" s="6"/>
    </row>
    <row r="364" spans="30:30" hidden="1">
      <c r="AD364" s="6"/>
    </row>
    <row r="365" spans="30:30" hidden="1">
      <c r="AD365" s="6"/>
    </row>
    <row r="366" spans="30:30" hidden="1">
      <c r="AD366" s="6"/>
    </row>
    <row r="367" spans="30:30" hidden="1">
      <c r="AD367" s="6"/>
    </row>
    <row r="368" spans="30:30" hidden="1">
      <c r="AD368" s="6"/>
    </row>
    <row r="369" spans="30:30" hidden="1">
      <c r="AD369" s="6"/>
    </row>
    <row r="370" spans="30:30" hidden="1">
      <c r="AD370" s="6"/>
    </row>
    <row r="371" spans="30:30" hidden="1">
      <c r="AD371" s="6"/>
    </row>
    <row r="372" spans="30:30" hidden="1">
      <c r="AD372" s="6"/>
    </row>
    <row r="373" spans="30:30" hidden="1">
      <c r="AD373" s="6"/>
    </row>
    <row r="374" spans="30:30" hidden="1">
      <c r="AD374" s="6"/>
    </row>
    <row r="375" spans="30:30" hidden="1">
      <c r="AD375" s="6"/>
    </row>
    <row r="376" spans="30:30" hidden="1">
      <c r="AD376" s="6"/>
    </row>
    <row r="377" spans="30:30" hidden="1">
      <c r="AD377" s="6"/>
    </row>
    <row r="378" spans="30:30" hidden="1">
      <c r="AD378" s="6"/>
    </row>
    <row r="379" spans="30:30" hidden="1">
      <c r="AD379" s="6"/>
    </row>
    <row r="380" spans="30:30" hidden="1">
      <c r="AD380" s="6"/>
    </row>
    <row r="381" spans="30:30" hidden="1">
      <c r="AD381" s="6"/>
    </row>
    <row r="382" spans="30:30" hidden="1">
      <c r="AD382" s="6"/>
    </row>
    <row r="383" spans="30:30" hidden="1">
      <c r="AD383" s="6"/>
    </row>
    <row r="384" spans="30:30" hidden="1">
      <c r="AD384" s="6"/>
    </row>
    <row r="385" spans="30:30" hidden="1">
      <c r="AD385" s="6"/>
    </row>
    <row r="386" spans="30:30" hidden="1">
      <c r="AD386" s="6"/>
    </row>
    <row r="387" spans="30:30" hidden="1">
      <c r="AD387" s="6"/>
    </row>
    <row r="388" spans="30:30" hidden="1">
      <c r="AD388" s="6"/>
    </row>
    <row r="389" spans="30:30" hidden="1">
      <c r="AD389" s="6"/>
    </row>
    <row r="390" spans="30:30" hidden="1">
      <c r="AD390" s="6"/>
    </row>
    <row r="391" spans="30:30" hidden="1">
      <c r="AD391" s="6"/>
    </row>
    <row r="392" spans="30:30" hidden="1">
      <c r="AD392" s="6"/>
    </row>
    <row r="393" spans="30:30" hidden="1">
      <c r="AD393" s="6"/>
    </row>
    <row r="394" spans="30:30" hidden="1">
      <c r="AD394" s="6"/>
    </row>
    <row r="395" spans="30:30" hidden="1">
      <c r="AD395" s="6"/>
    </row>
    <row r="396" spans="30:30" hidden="1">
      <c r="AD396" s="6"/>
    </row>
    <row r="397" spans="30:30" hidden="1">
      <c r="AD397" s="6"/>
    </row>
    <row r="398" spans="30:30" hidden="1">
      <c r="AD398" s="6"/>
    </row>
    <row r="399" spans="30:30" hidden="1">
      <c r="AD399" s="6"/>
    </row>
    <row r="400" spans="30:30" hidden="1">
      <c r="AD400" s="6"/>
    </row>
    <row r="401" spans="30:30" hidden="1">
      <c r="AD401" s="6"/>
    </row>
    <row r="402" spans="30:30" hidden="1">
      <c r="AD402" s="6"/>
    </row>
    <row r="403" spans="30:30" hidden="1">
      <c r="AD403" s="6"/>
    </row>
    <row r="404" spans="30:30" hidden="1">
      <c r="AD404" s="6"/>
    </row>
    <row r="405" spans="30:30" hidden="1">
      <c r="AD405" s="6"/>
    </row>
    <row r="406" spans="30:30" hidden="1">
      <c r="AD406" s="6"/>
    </row>
    <row r="407" spans="30:30" hidden="1">
      <c r="AD407" s="6"/>
    </row>
    <row r="408" spans="30:30" hidden="1">
      <c r="AD408" s="6"/>
    </row>
    <row r="409" spans="30:30" hidden="1">
      <c r="AD409" s="6"/>
    </row>
    <row r="410" spans="30:30" hidden="1">
      <c r="AD410" s="6"/>
    </row>
    <row r="411" spans="30:30" hidden="1">
      <c r="AD411" s="6"/>
    </row>
    <row r="412" spans="30:30" hidden="1">
      <c r="AD412" s="6"/>
    </row>
    <row r="413" spans="30:30" hidden="1">
      <c r="AD413" s="6"/>
    </row>
    <row r="414" spans="30:30" hidden="1">
      <c r="AD414" s="6"/>
    </row>
    <row r="415" spans="30:30" hidden="1">
      <c r="AD415" s="6"/>
    </row>
    <row r="416" spans="30:30" hidden="1">
      <c r="AD416" s="6"/>
    </row>
    <row r="417" spans="30:30" hidden="1">
      <c r="AD417" s="6"/>
    </row>
    <row r="418" spans="30:30" hidden="1">
      <c r="AD418" s="6"/>
    </row>
    <row r="419" spans="30:30" hidden="1">
      <c r="AD419" s="6"/>
    </row>
    <row r="420" spans="30:30" hidden="1">
      <c r="AD420" s="6"/>
    </row>
    <row r="421" spans="30:30" hidden="1">
      <c r="AD421" s="6"/>
    </row>
    <row r="422" spans="30:30" hidden="1">
      <c r="AD422" s="6"/>
    </row>
    <row r="423" spans="30:30" hidden="1">
      <c r="AD423" s="6"/>
    </row>
    <row r="424" spans="30:30" hidden="1">
      <c r="AD424" s="6"/>
    </row>
    <row r="425" spans="30:30" hidden="1">
      <c r="AD425" s="6"/>
    </row>
    <row r="426" spans="30:30" hidden="1">
      <c r="AD426" s="6"/>
    </row>
    <row r="427" spans="30:30" hidden="1">
      <c r="AD427" s="6"/>
    </row>
    <row r="428" spans="30:30" hidden="1">
      <c r="AD428" s="6"/>
    </row>
    <row r="429" spans="30:30" hidden="1">
      <c r="AD429" s="6"/>
    </row>
    <row r="430" spans="30:30" hidden="1">
      <c r="AD430" s="6"/>
    </row>
    <row r="431" spans="30:30" hidden="1">
      <c r="AD431" s="6"/>
    </row>
    <row r="432" spans="30:30" hidden="1">
      <c r="AD432" s="6"/>
    </row>
    <row r="433" spans="30:30" hidden="1">
      <c r="AD433" s="6"/>
    </row>
    <row r="434" spans="30:30" hidden="1">
      <c r="AD434" s="6"/>
    </row>
    <row r="435" spans="30:30" hidden="1">
      <c r="AD435" s="6"/>
    </row>
    <row r="436" spans="30:30" hidden="1">
      <c r="AD436" s="6"/>
    </row>
    <row r="437" spans="30:30" hidden="1">
      <c r="AD437" s="6"/>
    </row>
    <row r="438" spans="30:30" hidden="1">
      <c r="AD438" s="6"/>
    </row>
    <row r="439" spans="30:30" hidden="1">
      <c r="AD439" s="6"/>
    </row>
    <row r="440" spans="30:30" hidden="1">
      <c r="AD440" s="6"/>
    </row>
    <row r="441" spans="30:30" hidden="1">
      <c r="AD441" s="6"/>
    </row>
    <row r="442" spans="30:30" hidden="1">
      <c r="AD442" s="6"/>
    </row>
    <row r="443" spans="30:30" hidden="1">
      <c r="AD443" s="6"/>
    </row>
    <row r="444" spans="30:30" hidden="1">
      <c r="AD444" s="6"/>
    </row>
    <row r="445" spans="30:30" hidden="1">
      <c r="AD445" s="6"/>
    </row>
    <row r="446" spans="30:30" hidden="1">
      <c r="AD446" s="6"/>
    </row>
    <row r="447" spans="30:30" hidden="1">
      <c r="AD447" s="6"/>
    </row>
    <row r="448" spans="30:30" hidden="1">
      <c r="AD448" s="6"/>
    </row>
    <row r="449" spans="30:30" hidden="1">
      <c r="AD449" s="6"/>
    </row>
    <row r="450" spans="30:30" hidden="1">
      <c r="AD450" s="6"/>
    </row>
    <row r="451" spans="30:30" hidden="1">
      <c r="AD451" s="6"/>
    </row>
    <row r="452" spans="30:30" hidden="1">
      <c r="AD452" s="6"/>
    </row>
    <row r="453" spans="30:30" hidden="1">
      <c r="AD453" s="6"/>
    </row>
    <row r="454" spans="30:30" hidden="1">
      <c r="AD454" s="6"/>
    </row>
    <row r="455" spans="30:30" hidden="1">
      <c r="AD455" s="6"/>
    </row>
    <row r="456" spans="30:30" hidden="1">
      <c r="AD456" s="6"/>
    </row>
    <row r="457" spans="30:30" hidden="1">
      <c r="AD457" s="6"/>
    </row>
    <row r="458" spans="30:30" hidden="1">
      <c r="AD458" s="6"/>
    </row>
    <row r="459" spans="30:30" hidden="1">
      <c r="AD459" s="6"/>
    </row>
    <row r="460" spans="30:30" hidden="1">
      <c r="AD460" s="6"/>
    </row>
    <row r="461" spans="30:30" hidden="1">
      <c r="AD461" s="6"/>
    </row>
    <row r="462" spans="30:30" hidden="1">
      <c r="AD462" s="6"/>
    </row>
    <row r="463" spans="30:30" hidden="1">
      <c r="AD463" s="6"/>
    </row>
    <row r="464" spans="30:30" hidden="1">
      <c r="AD464" s="6"/>
    </row>
    <row r="465" spans="30:30" hidden="1">
      <c r="AD465" s="6"/>
    </row>
    <row r="466" spans="30:30" hidden="1">
      <c r="AD466" s="6"/>
    </row>
    <row r="467" spans="30:30" hidden="1">
      <c r="AD467" s="6"/>
    </row>
    <row r="468" spans="30:30" hidden="1">
      <c r="AD468" s="6"/>
    </row>
    <row r="469" spans="30:30" hidden="1">
      <c r="AD469" s="6"/>
    </row>
    <row r="470" spans="30:30" hidden="1">
      <c r="AD470" s="6"/>
    </row>
    <row r="471" spans="30:30" hidden="1">
      <c r="AD471" s="6"/>
    </row>
    <row r="472" spans="30:30" hidden="1">
      <c r="AD472" s="6"/>
    </row>
    <row r="473" spans="30:30" hidden="1">
      <c r="AD473" s="6"/>
    </row>
    <row r="474" spans="30:30" hidden="1">
      <c r="AD474" s="6"/>
    </row>
    <row r="475" spans="30:30" hidden="1">
      <c r="AD475" s="6"/>
    </row>
    <row r="476" spans="30:30" hidden="1">
      <c r="AD476" s="6"/>
    </row>
    <row r="477" spans="30:30" hidden="1">
      <c r="AD477" s="6"/>
    </row>
    <row r="478" spans="30:30" hidden="1">
      <c r="AD478" s="6"/>
    </row>
    <row r="479" spans="30:30" hidden="1">
      <c r="AD479" s="6"/>
    </row>
    <row r="480" spans="30:30" hidden="1">
      <c r="AD480" s="6"/>
    </row>
    <row r="481" spans="30:30" hidden="1">
      <c r="AD481" s="6"/>
    </row>
    <row r="482" spans="30:30" hidden="1">
      <c r="AD482" s="6"/>
    </row>
    <row r="483" spans="30:30" hidden="1">
      <c r="AD483" s="6"/>
    </row>
    <row r="484" spans="30:30" hidden="1">
      <c r="AD484" s="6"/>
    </row>
    <row r="485" spans="30:30" hidden="1">
      <c r="AD485" s="6"/>
    </row>
    <row r="486" spans="30:30" hidden="1">
      <c r="AD486" s="6"/>
    </row>
    <row r="487" spans="30:30" hidden="1">
      <c r="AD487" s="6"/>
    </row>
    <row r="488" spans="30:30" hidden="1">
      <c r="AD488" s="6"/>
    </row>
    <row r="489" spans="30:30" hidden="1">
      <c r="AD489" s="6"/>
    </row>
    <row r="490" spans="30:30" hidden="1">
      <c r="AD490" s="6"/>
    </row>
    <row r="491" spans="30:30" hidden="1">
      <c r="AD491" s="6"/>
    </row>
    <row r="492" spans="30:30" hidden="1">
      <c r="AD492" s="6"/>
    </row>
    <row r="493" spans="30:30" hidden="1">
      <c r="AD493" s="6"/>
    </row>
    <row r="494" spans="30:30" hidden="1">
      <c r="AD494" s="6"/>
    </row>
    <row r="495" spans="30:30" hidden="1">
      <c r="AD495" s="6"/>
    </row>
    <row r="496" spans="30:30" hidden="1">
      <c r="AD496" s="6"/>
    </row>
    <row r="497" spans="30:30" hidden="1">
      <c r="AD497" s="6"/>
    </row>
    <row r="498" spans="30:30" hidden="1">
      <c r="AD498" s="6"/>
    </row>
    <row r="499" spans="30:30" hidden="1">
      <c r="AD499" s="6"/>
    </row>
    <row r="500" spans="30:30" hidden="1">
      <c r="AD500" s="6"/>
    </row>
    <row r="501" spans="30:30" hidden="1">
      <c r="AD501" s="6"/>
    </row>
    <row r="502" spans="30:30" hidden="1">
      <c r="AD502" s="6"/>
    </row>
    <row r="503" spans="30:30" hidden="1">
      <c r="AD503" s="6"/>
    </row>
    <row r="504" spans="30:30" hidden="1">
      <c r="AD504" s="6"/>
    </row>
    <row r="505" spans="30:30" hidden="1">
      <c r="AD505" s="6"/>
    </row>
    <row r="506" spans="30:30" hidden="1">
      <c r="AD506" s="6"/>
    </row>
    <row r="507" spans="30:30" hidden="1">
      <c r="AD507" s="6"/>
    </row>
    <row r="508" spans="30:30" hidden="1">
      <c r="AD508" s="6"/>
    </row>
    <row r="509" spans="30:30" hidden="1">
      <c r="AD509" s="6"/>
    </row>
    <row r="510" spans="30:30" hidden="1">
      <c r="AD510" s="6"/>
    </row>
    <row r="511" spans="30:30" hidden="1">
      <c r="AD511" s="6"/>
    </row>
    <row r="512" spans="30:30" hidden="1">
      <c r="AD512" s="6"/>
    </row>
    <row r="513" spans="30:30" hidden="1">
      <c r="AD513" s="6"/>
    </row>
    <row r="514" spans="30:30" hidden="1">
      <c r="AD514" s="6"/>
    </row>
    <row r="515" spans="30:30" hidden="1">
      <c r="AD515" s="6"/>
    </row>
    <row r="516" spans="30:30" hidden="1">
      <c r="AD516" s="6"/>
    </row>
    <row r="517" spans="30:30" hidden="1">
      <c r="AD517" s="6"/>
    </row>
    <row r="518" spans="30:30" hidden="1">
      <c r="AD518" s="6"/>
    </row>
    <row r="519" spans="30:30" hidden="1">
      <c r="AD519" s="6"/>
    </row>
    <row r="520" spans="30:30" hidden="1">
      <c r="AD520" s="6"/>
    </row>
    <row r="521" spans="30:30" hidden="1">
      <c r="AD521" s="6"/>
    </row>
    <row r="522" spans="30:30" hidden="1">
      <c r="AD522" s="6"/>
    </row>
    <row r="523" spans="30:30" hidden="1">
      <c r="AD523" s="6"/>
    </row>
    <row r="524" spans="30:30" hidden="1">
      <c r="AD524" s="6"/>
    </row>
    <row r="525" spans="30:30" hidden="1">
      <c r="AD525" s="6"/>
    </row>
    <row r="526" spans="30:30" hidden="1">
      <c r="AD526" s="6"/>
    </row>
    <row r="527" spans="30:30" hidden="1">
      <c r="AD527" s="6"/>
    </row>
    <row r="528" spans="30:30" hidden="1">
      <c r="AD528" s="6"/>
    </row>
    <row r="529" spans="30:30" hidden="1">
      <c r="AD529" s="6"/>
    </row>
    <row r="530" spans="30:30" hidden="1">
      <c r="AD530" s="6"/>
    </row>
    <row r="531" spans="30:30" hidden="1">
      <c r="AD531" s="6"/>
    </row>
    <row r="532" spans="30:30" hidden="1">
      <c r="AD532" s="6"/>
    </row>
    <row r="533" spans="30:30" hidden="1">
      <c r="AD533" s="6"/>
    </row>
    <row r="534" spans="30:30" hidden="1">
      <c r="AD534" s="6"/>
    </row>
    <row r="535" spans="30:30" hidden="1">
      <c r="AD535" s="6"/>
    </row>
    <row r="536" spans="30:30" hidden="1">
      <c r="AD536" s="6"/>
    </row>
    <row r="537" spans="30:30" hidden="1">
      <c r="AD537" s="6"/>
    </row>
    <row r="538" spans="30:30" hidden="1">
      <c r="AD538" s="6"/>
    </row>
    <row r="539" spans="30:30" hidden="1">
      <c r="AD539" s="6"/>
    </row>
    <row r="540" spans="30:30" hidden="1">
      <c r="AD540" s="6"/>
    </row>
    <row r="541" spans="30:30" hidden="1">
      <c r="AD541" s="6"/>
    </row>
    <row r="542" spans="30:30" hidden="1">
      <c r="AD542" s="6"/>
    </row>
    <row r="543" spans="30:30" hidden="1">
      <c r="AD543" s="6"/>
    </row>
    <row r="544" spans="30:30" hidden="1">
      <c r="AD544" s="6"/>
    </row>
    <row r="545" spans="30:30" hidden="1">
      <c r="AD545" s="6"/>
    </row>
    <row r="546" spans="30:30" hidden="1">
      <c r="AD546" s="6"/>
    </row>
    <row r="547" spans="30:30" hidden="1">
      <c r="AD547" s="6"/>
    </row>
    <row r="548" spans="30:30" hidden="1">
      <c r="AD548" s="6"/>
    </row>
    <row r="549" spans="30:30" hidden="1">
      <c r="AD549" s="6"/>
    </row>
    <row r="550" spans="30:30" hidden="1">
      <c r="AD550" s="6"/>
    </row>
    <row r="551" spans="30:30" hidden="1">
      <c r="AD551" s="6"/>
    </row>
    <row r="552" spans="30:30" hidden="1">
      <c r="AD552" s="6"/>
    </row>
    <row r="553" spans="30:30" hidden="1">
      <c r="AD553" s="6"/>
    </row>
    <row r="554" spans="30:30" hidden="1">
      <c r="AD554" s="6"/>
    </row>
    <row r="555" spans="30:30" hidden="1">
      <c r="AD555" s="6"/>
    </row>
    <row r="556" spans="30:30" hidden="1">
      <c r="AD556" s="6"/>
    </row>
    <row r="557" spans="30:30" hidden="1">
      <c r="AD557" s="6"/>
    </row>
    <row r="558" spans="30:30" hidden="1">
      <c r="AD558" s="6"/>
    </row>
    <row r="559" spans="30:30" hidden="1">
      <c r="AD559" s="6"/>
    </row>
    <row r="560" spans="30:30" hidden="1">
      <c r="AD560" s="6"/>
    </row>
    <row r="561" spans="30:30" hidden="1">
      <c r="AD561" s="6"/>
    </row>
    <row r="562" spans="30:30" hidden="1">
      <c r="AD562" s="6"/>
    </row>
    <row r="563" spans="30:30" hidden="1">
      <c r="AD563" s="6"/>
    </row>
    <row r="564" spans="30:30" hidden="1">
      <c r="AD564" s="6"/>
    </row>
    <row r="565" spans="30:30" hidden="1">
      <c r="AD565" s="6"/>
    </row>
    <row r="566" spans="30:30" hidden="1">
      <c r="AD566" s="6"/>
    </row>
    <row r="567" spans="30:30" hidden="1">
      <c r="AD567" s="6"/>
    </row>
    <row r="568" spans="30:30" hidden="1">
      <c r="AD568" s="6"/>
    </row>
    <row r="569" spans="30:30" hidden="1">
      <c r="AD569" s="6"/>
    </row>
    <row r="570" spans="30:30" hidden="1">
      <c r="AD570" s="6"/>
    </row>
    <row r="571" spans="30:30" hidden="1">
      <c r="AD571" s="6"/>
    </row>
    <row r="572" spans="30:30" hidden="1">
      <c r="AD572" s="6"/>
    </row>
    <row r="573" spans="30:30" hidden="1">
      <c r="AD573" s="6"/>
    </row>
    <row r="574" spans="30:30" hidden="1">
      <c r="AD574" s="6"/>
    </row>
    <row r="575" spans="30:30" hidden="1">
      <c r="AD575" s="6"/>
    </row>
    <row r="576" spans="30:30" hidden="1">
      <c r="AD576" s="6"/>
    </row>
    <row r="577" spans="30:30" hidden="1">
      <c r="AD577" s="6"/>
    </row>
    <row r="578" spans="30:30" hidden="1">
      <c r="AD578" s="6"/>
    </row>
    <row r="579" spans="30:30" hidden="1">
      <c r="AD579" s="6"/>
    </row>
    <row r="580" spans="30:30" hidden="1">
      <c r="AD580" s="6"/>
    </row>
    <row r="581" spans="30:30" hidden="1">
      <c r="AD581" s="6"/>
    </row>
    <row r="582" spans="30:30" hidden="1">
      <c r="AD582" s="6"/>
    </row>
    <row r="583" spans="30:30" hidden="1">
      <c r="AD583" s="6"/>
    </row>
    <row r="584" spans="30:30" hidden="1">
      <c r="AD584" s="6"/>
    </row>
    <row r="585" spans="30:30" hidden="1">
      <c r="AD585" s="6"/>
    </row>
    <row r="586" spans="30:30" hidden="1">
      <c r="AD586" s="6"/>
    </row>
    <row r="587" spans="30:30" hidden="1">
      <c r="AD587" s="6"/>
    </row>
    <row r="588" spans="30:30" hidden="1">
      <c r="AD588" s="6"/>
    </row>
    <row r="589" spans="30:30" hidden="1">
      <c r="AD589" s="6"/>
    </row>
    <row r="590" spans="30:30" hidden="1">
      <c r="AD590" s="6"/>
    </row>
    <row r="591" spans="30:30" hidden="1">
      <c r="AD591" s="6"/>
    </row>
    <row r="592" spans="30:30" hidden="1">
      <c r="AD592" s="6"/>
    </row>
    <row r="593" spans="30:30" hidden="1">
      <c r="AD593" s="6"/>
    </row>
    <row r="594" spans="30:30" hidden="1">
      <c r="AD594" s="6"/>
    </row>
    <row r="595" spans="30:30" hidden="1">
      <c r="AD595" s="6"/>
    </row>
    <row r="596" spans="30:30" hidden="1">
      <c r="AD596" s="6"/>
    </row>
    <row r="597" spans="30:30" hidden="1">
      <c r="AD597" s="6"/>
    </row>
    <row r="598" spans="30:30" hidden="1">
      <c r="AD598" s="6"/>
    </row>
    <row r="599" spans="30:30" hidden="1">
      <c r="AD599" s="6"/>
    </row>
    <row r="600" spans="30:30" hidden="1">
      <c r="AD600" s="6"/>
    </row>
    <row r="601" spans="30:30" hidden="1">
      <c r="AD601" s="6"/>
    </row>
    <row r="602" spans="30:30" hidden="1">
      <c r="AD602" s="6"/>
    </row>
    <row r="603" spans="30:30" hidden="1">
      <c r="AD603" s="6"/>
    </row>
    <row r="604" spans="30:30" hidden="1">
      <c r="AD604" s="6"/>
    </row>
    <row r="605" spans="30:30" hidden="1">
      <c r="AD605" s="6"/>
    </row>
    <row r="606" spans="30:30" hidden="1">
      <c r="AD606" s="6"/>
    </row>
    <row r="607" spans="30:30" hidden="1">
      <c r="AD607" s="6"/>
    </row>
    <row r="608" spans="30:30" hidden="1">
      <c r="AD608" s="6"/>
    </row>
    <row r="609" spans="30:30" hidden="1">
      <c r="AD609" s="6"/>
    </row>
    <row r="610" spans="30:30" hidden="1">
      <c r="AD610" s="6"/>
    </row>
    <row r="611" spans="30:30" hidden="1">
      <c r="AD611" s="6"/>
    </row>
    <row r="612" spans="30:30" hidden="1">
      <c r="AD612" s="6"/>
    </row>
    <row r="613" spans="30:30" hidden="1">
      <c r="AD613" s="6"/>
    </row>
    <row r="614" spans="30:30" hidden="1">
      <c r="AD614" s="6"/>
    </row>
    <row r="615" spans="30:30" hidden="1">
      <c r="AD615" s="6"/>
    </row>
    <row r="616" spans="30:30" hidden="1">
      <c r="AD616" s="6"/>
    </row>
    <row r="617" spans="30:30" hidden="1">
      <c r="AD617" s="6"/>
    </row>
    <row r="618" spans="30:30" hidden="1">
      <c r="AD618" s="6"/>
    </row>
    <row r="619" spans="30:30" hidden="1">
      <c r="AD619" s="6"/>
    </row>
    <row r="620" spans="30:30" hidden="1">
      <c r="AD620" s="6"/>
    </row>
    <row r="621" spans="30:30" hidden="1">
      <c r="AD621" s="6"/>
    </row>
    <row r="622" spans="30:30" hidden="1">
      <c r="AD622" s="6"/>
    </row>
    <row r="623" spans="30:30" hidden="1">
      <c r="AD623" s="6"/>
    </row>
    <row r="624" spans="30:30" hidden="1">
      <c r="AD624" s="6"/>
    </row>
    <row r="625" spans="30:30" hidden="1">
      <c r="AD625" s="6"/>
    </row>
    <row r="626" spans="30:30" hidden="1">
      <c r="AD626" s="6"/>
    </row>
    <row r="627" spans="30:30" hidden="1">
      <c r="AD627" s="6"/>
    </row>
    <row r="628" spans="30:30" hidden="1">
      <c r="AD628" s="6"/>
    </row>
    <row r="629" spans="30:30" hidden="1">
      <c r="AD629" s="6"/>
    </row>
    <row r="630" spans="30:30" hidden="1">
      <c r="AD630" s="6"/>
    </row>
    <row r="631" spans="30:30" hidden="1">
      <c r="AD631" s="6"/>
    </row>
    <row r="632" spans="30:30" hidden="1">
      <c r="AD632" s="6"/>
    </row>
    <row r="633" spans="30:30" hidden="1">
      <c r="AD633" s="6"/>
    </row>
    <row r="634" spans="30:30" hidden="1">
      <c r="AD634" s="6"/>
    </row>
    <row r="635" spans="30:30" hidden="1">
      <c r="AD635" s="6"/>
    </row>
    <row r="636" spans="30:30" hidden="1">
      <c r="AD636" s="6"/>
    </row>
    <row r="637" spans="30:30" hidden="1">
      <c r="AD637" s="6"/>
    </row>
    <row r="638" spans="30:30" hidden="1">
      <c r="AD638" s="6"/>
    </row>
    <row r="639" spans="30:30" hidden="1">
      <c r="AD639" s="6"/>
    </row>
    <row r="640" spans="30:30" hidden="1">
      <c r="AD640" s="6"/>
    </row>
    <row r="641" spans="30:30" hidden="1">
      <c r="AD641" s="6"/>
    </row>
    <row r="642" spans="30:30" hidden="1">
      <c r="AD642" s="6"/>
    </row>
    <row r="643" spans="30:30" hidden="1">
      <c r="AD643" s="6"/>
    </row>
    <row r="644" spans="30:30" hidden="1">
      <c r="AD644" s="6"/>
    </row>
    <row r="645" spans="30:30" hidden="1">
      <c r="AD645" s="6"/>
    </row>
    <row r="646" spans="30:30" hidden="1">
      <c r="AD646" s="6"/>
    </row>
    <row r="647" spans="30:30" hidden="1">
      <c r="AD647" s="6"/>
    </row>
    <row r="648" spans="30:30" hidden="1">
      <c r="AD648" s="6"/>
    </row>
    <row r="649" spans="30:30" hidden="1">
      <c r="AD649" s="6"/>
    </row>
    <row r="650" spans="30:30" hidden="1">
      <c r="AD650" s="6"/>
    </row>
    <row r="651" spans="30:30" hidden="1">
      <c r="AD651" s="6"/>
    </row>
    <row r="652" spans="30:30" hidden="1">
      <c r="AD652" s="6"/>
    </row>
    <row r="653" spans="30:30" hidden="1">
      <c r="AD653" s="6"/>
    </row>
    <row r="654" spans="30:30" hidden="1">
      <c r="AD654" s="6"/>
    </row>
    <row r="655" spans="30:30" hidden="1">
      <c r="AD655" s="6"/>
    </row>
    <row r="656" spans="30:30" hidden="1">
      <c r="AD656" s="6"/>
    </row>
    <row r="657" spans="30:30" hidden="1">
      <c r="AD657" s="6"/>
    </row>
    <row r="658" spans="30:30" hidden="1">
      <c r="AD658" s="6"/>
    </row>
    <row r="659" spans="30:30" hidden="1">
      <c r="AD659" s="6"/>
    </row>
    <row r="660" spans="30:30" hidden="1">
      <c r="AD660" s="6"/>
    </row>
    <row r="661" spans="30:30" hidden="1">
      <c r="AD661" s="6"/>
    </row>
    <row r="662" spans="30:30" hidden="1">
      <c r="AD662" s="6"/>
    </row>
    <row r="663" spans="30:30" hidden="1">
      <c r="AD663" s="6"/>
    </row>
    <row r="664" spans="30:30" hidden="1">
      <c r="AD664" s="6"/>
    </row>
    <row r="665" spans="30:30" hidden="1">
      <c r="AD665" s="6"/>
    </row>
    <row r="666" spans="30:30" hidden="1">
      <c r="AD666" s="6"/>
    </row>
    <row r="667" spans="30:30" hidden="1">
      <c r="AD667" s="6"/>
    </row>
    <row r="668" spans="30:30" hidden="1">
      <c r="AD668" s="6"/>
    </row>
    <row r="669" spans="30:30" hidden="1">
      <c r="AD669" s="6"/>
    </row>
    <row r="670" spans="30:30" hidden="1">
      <c r="AD670" s="6"/>
    </row>
    <row r="671" spans="30:30" hidden="1">
      <c r="AD671" s="6"/>
    </row>
    <row r="672" spans="30:30" hidden="1">
      <c r="AD672" s="6"/>
    </row>
    <row r="673" spans="30:30" hidden="1">
      <c r="AD673" s="6"/>
    </row>
    <row r="674" spans="30:30" hidden="1">
      <c r="AD674" s="6"/>
    </row>
    <row r="675" spans="30:30" hidden="1">
      <c r="AD675" s="6"/>
    </row>
    <row r="676" spans="30:30" hidden="1">
      <c r="AD676" s="6"/>
    </row>
    <row r="677" spans="30:30" hidden="1">
      <c r="AD677" s="6"/>
    </row>
    <row r="678" spans="30:30" hidden="1">
      <c r="AD678" s="6"/>
    </row>
    <row r="679" spans="30:30" hidden="1">
      <c r="AD679" s="6"/>
    </row>
    <row r="680" spans="30:30" hidden="1">
      <c r="AD680" s="6"/>
    </row>
    <row r="681" spans="30:30" hidden="1">
      <c r="AD681" s="6"/>
    </row>
    <row r="682" spans="30:30" hidden="1">
      <c r="AD682" s="6"/>
    </row>
    <row r="683" spans="30:30" hidden="1">
      <c r="AD683" s="6"/>
    </row>
    <row r="684" spans="30:30" hidden="1">
      <c r="AD684" s="6"/>
    </row>
    <row r="685" spans="30:30" hidden="1">
      <c r="AD685" s="6"/>
    </row>
    <row r="686" spans="30:30" hidden="1">
      <c r="AD686" s="6"/>
    </row>
    <row r="687" spans="30:30" hidden="1">
      <c r="AD687" s="6"/>
    </row>
    <row r="688" spans="30:30" hidden="1">
      <c r="AD688" s="6"/>
    </row>
    <row r="689" spans="30:30" hidden="1">
      <c r="AD689" s="6"/>
    </row>
    <row r="690" spans="30:30" hidden="1">
      <c r="AD690" s="6"/>
    </row>
    <row r="691" spans="30:30" hidden="1">
      <c r="AD691" s="6"/>
    </row>
    <row r="692" spans="30:30" hidden="1">
      <c r="AD692" s="6"/>
    </row>
    <row r="693" spans="30:30" hidden="1">
      <c r="AD693" s="6"/>
    </row>
    <row r="694" spans="30:30" hidden="1">
      <c r="AD694" s="6"/>
    </row>
    <row r="695" spans="30:30" hidden="1">
      <c r="AD695" s="6"/>
    </row>
    <row r="696" spans="30:30" hidden="1">
      <c r="AD696" s="6"/>
    </row>
    <row r="697" spans="30:30" hidden="1">
      <c r="AD697" s="6"/>
    </row>
    <row r="698" spans="30:30" hidden="1">
      <c r="AD698" s="6"/>
    </row>
    <row r="699" spans="30:30" hidden="1">
      <c r="AD699" s="6"/>
    </row>
    <row r="700" spans="30:30" hidden="1">
      <c r="AD700" s="6"/>
    </row>
    <row r="701" spans="30:30" hidden="1">
      <c r="AD701" s="6"/>
    </row>
    <row r="702" spans="30:30" hidden="1">
      <c r="AD702" s="6"/>
    </row>
    <row r="703" spans="30:30" hidden="1">
      <c r="AD703" s="6"/>
    </row>
    <row r="704" spans="30:30" hidden="1">
      <c r="AD704" s="6"/>
    </row>
    <row r="705" spans="30:30" hidden="1">
      <c r="AD705" s="6"/>
    </row>
    <row r="706" spans="30:30" hidden="1">
      <c r="AD706" s="6"/>
    </row>
    <row r="707" spans="30:30" hidden="1">
      <c r="AD707" s="6"/>
    </row>
    <row r="708" spans="30:30" hidden="1">
      <c r="AD708" s="6"/>
    </row>
    <row r="709" spans="30:30" hidden="1">
      <c r="AD709" s="6"/>
    </row>
    <row r="710" spans="30:30" hidden="1">
      <c r="AD710" s="6"/>
    </row>
    <row r="711" spans="30:30" hidden="1">
      <c r="AD711" s="6"/>
    </row>
    <row r="712" spans="30:30" hidden="1">
      <c r="AD712" s="6"/>
    </row>
    <row r="713" spans="30:30" hidden="1">
      <c r="AD713" s="6"/>
    </row>
    <row r="714" spans="30:30" hidden="1">
      <c r="AD714" s="6"/>
    </row>
    <row r="715" spans="30:30" hidden="1">
      <c r="AD715" s="6"/>
    </row>
    <row r="716" spans="30:30" hidden="1">
      <c r="AD716" s="6"/>
    </row>
    <row r="717" spans="30:30" hidden="1">
      <c r="AD717" s="6"/>
    </row>
    <row r="718" spans="30:30" hidden="1">
      <c r="AD718" s="6"/>
    </row>
    <row r="719" spans="30:30" hidden="1">
      <c r="AD719" s="6"/>
    </row>
    <row r="720" spans="30:30" hidden="1">
      <c r="AD720" s="6"/>
    </row>
    <row r="721" spans="30:30" hidden="1">
      <c r="AD721" s="6"/>
    </row>
    <row r="722" spans="30:30" hidden="1">
      <c r="AD722" s="6"/>
    </row>
    <row r="723" spans="30:30" hidden="1">
      <c r="AD723" s="6"/>
    </row>
    <row r="724" spans="30:30" hidden="1">
      <c r="AD724" s="6"/>
    </row>
    <row r="725" spans="30:30" hidden="1">
      <c r="AD725" s="6"/>
    </row>
    <row r="726" spans="30:30" hidden="1">
      <c r="AD726" s="6"/>
    </row>
    <row r="727" spans="30:30" hidden="1">
      <c r="AD727" s="6"/>
    </row>
    <row r="728" spans="30:30" hidden="1">
      <c r="AD728" s="6"/>
    </row>
    <row r="729" spans="30:30" hidden="1">
      <c r="AD729" s="6"/>
    </row>
    <row r="730" spans="30:30" hidden="1">
      <c r="AD730" s="6"/>
    </row>
    <row r="731" spans="30:30" hidden="1">
      <c r="AD731" s="6"/>
    </row>
    <row r="732" spans="30:30" hidden="1">
      <c r="AD732" s="6"/>
    </row>
    <row r="733" spans="30:30" hidden="1">
      <c r="AD733" s="6"/>
    </row>
    <row r="734" spans="30:30" hidden="1">
      <c r="AD734" s="6"/>
    </row>
    <row r="735" spans="30:30" hidden="1">
      <c r="AD735" s="6"/>
    </row>
    <row r="736" spans="30:30" hidden="1">
      <c r="AD736" s="6"/>
    </row>
    <row r="737" spans="30:30" hidden="1">
      <c r="AD737" s="6"/>
    </row>
    <row r="738" spans="30:30" hidden="1">
      <c r="AD738" s="6"/>
    </row>
    <row r="739" spans="30:30" hidden="1">
      <c r="AD739" s="6"/>
    </row>
    <row r="740" spans="30:30" hidden="1">
      <c r="AD740" s="6"/>
    </row>
    <row r="741" spans="30:30" hidden="1">
      <c r="AD741" s="6"/>
    </row>
    <row r="742" spans="30:30" hidden="1">
      <c r="AD742" s="6"/>
    </row>
    <row r="743" spans="30:30" hidden="1">
      <c r="AD743" s="6"/>
    </row>
    <row r="744" spans="30:30" hidden="1">
      <c r="AD744" s="6"/>
    </row>
    <row r="745" spans="30:30" hidden="1">
      <c r="AD745" s="6"/>
    </row>
    <row r="746" spans="30:30" hidden="1">
      <c r="AD746" s="6"/>
    </row>
    <row r="747" spans="30:30" hidden="1">
      <c r="AD747" s="6"/>
    </row>
    <row r="748" spans="30:30" hidden="1">
      <c r="AD748" s="6"/>
    </row>
    <row r="749" spans="30:30" hidden="1">
      <c r="AD749" s="6"/>
    </row>
    <row r="750" spans="30:30" hidden="1">
      <c r="AD750" s="6"/>
    </row>
    <row r="751" spans="30:30" hidden="1">
      <c r="AD751" s="6"/>
    </row>
    <row r="752" spans="30:30" hidden="1">
      <c r="AD752" s="6"/>
    </row>
    <row r="753" spans="30:30" hidden="1">
      <c r="AD753" s="6"/>
    </row>
    <row r="754" spans="30:30" hidden="1">
      <c r="AD754" s="6"/>
    </row>
    <row r="755" spans="30:30" hidden="1">
      <c r="AD755" s="6"/>
    </row>
    <row r="756" spans="30:30" hidden="1">
      <c r="AD756" s="6"/>
    </row>
    <row r="757" spans="30:30" hidden="1">
      <c r="AD757" s="6"/>
    </row>
    <row r="758" spans="30:30" hidden="1">
      <c r="AD758" s="6"/>
    </row>
    <row r="759" spans="30:30" hidden="1">
      <c r="AD759" s="6"/>
    </row>
    <row r="760" spans="30:30" hidden="1">
      <c r="AD760" s="6"/>
    </row>
    <row r="761" spans="30:30" hidden="1">
      <c r="AD761" s="6"/>
    </row>
    <row r="762" spans="30:30" hidden="1">
      <c r="AD762" s="6"/>
    </row>
    <row r="763" spans="30:30" hidden="1">
      <c r="AD763" s="6"/>
    </row>
    <row r="764" spans="30:30" hidden="1">
      <c r="AD764" s="6"/>
    </row>
    <row r="765" spans="30:30" hidden="1">
      <c r="AD765" s="6"/>
    </row>
    <row r="766" spans="30:30" hidden="1">
      <c r="AD766" s="6"/>
    </row>
    <row r="767" spans="30:30" hidden="1">
      <c r="AD767" s="6"/>
    </row>
    <row r="768" spans="30:30" hidden="1">
      <c r="AD768" s="6"/>
    </row>
    <row r="769" spans="30:30" hidden="1">
      <c r="AD769" s="6"/>
    </row>
    <row r="770" spans="30:30" hidden="1">
      <c r="AD770" s="6"/>
    </row>
    <row r="771" spans="30:30" hidden="1">
      <c r="AD771" s="6"/>
    </row>
    <row r="772" spans="30:30" hidden="1">
      <c r="AD772" s="6"/>
    </row>
    <row r="773" spans="30:30" hidden="1">
      <c r="AD773" s="6"/>
    </row>
    <row r="774" spans="30:30" hidden="1">
      <c r="AD774" s="6"/>
    </row>
    <row r="775" spans="30:30" hidden="1">
      <c r="AD775" s="6"/>
    </row>
    <row r="776" spans="30:30" hidden="1">
      <c r="AD776" s="6"/>
    </row>
    <row r="777" spans="30:30" hidden="1">
      <c r="AD777" s="6"/>
    </row>
    <row r="778" spans="30:30" hidden="1">
      <c r="AD778" s="6"/>
    </row>
    <row r="779" spans="30:30" hidden="1">
      <c r="AD779" s="6"/>
    </row>
    <row r="780" spans="30:30" hidden="1">
      <c r="AD780" s="6"/>
    </row>
    <row r="781" spans="30:30" hidden="1">
      <c r="AD781" s="6"/>
    </row>
    <row r="782" spans="30:30" hidden="1">
      <c r="AD782" s="6"/>
    </row>
    <row r="783" spans="30:30" hidden="1">
      <c r="AD783" s="6"/>
    </row>
    <row r="784" spans="30:30" hidden="1">
      <c r="AD784" s="6"/>
    </row>
    <row r="785" spans="30:30" hidden="1">
      <c r="AD785" s="6"/>
    </row>
    <row r="786" spans="30:30" hidden="1">
      <c r="AD786" s="6"/>
    </row>
    <row r="787" spans="30:30" hidden="1">
      <c r="AD787" s="6"/>
    </row>
    <row r="788" spans="30:30" hidden="1">
      <c r="AD788" s="6"/>
    </row>
    <row r="789" spans="30:30" hidden="1">
      <c r="AD789" s="6"/>
    </row>
    <row r="790" spans="30:30" hidden="1">
      <c r="AD790" s="6"/>
    </row>
    <row r="791" spans="30:30" hidden="1">
      <c r="AD791" s="6"/>
    </row>
    <row r="792" spans="30:30" hidden="1">
      <c r="AD792" s="6"/>
    </row>
    <row r="793" spans="30:30" hidden="1">
      <c r="AD793" s="6"/>
    </row>
    <row r="794" spans="30:30" hidden="1">
      <c r="AD794" s="6"/>
    </row>
    <row r="795" spans="30:30" hidden="1">
      <c r="AD795" s="6"/>
    </row>
    <row r="796" spans="30:30" hidden="1">
      <c r="AD796" s="6"/>
    </row>
    <row r="797" spans="30:30" hidden="1">
      <c r="AD797" s="6"/>
    </row>
    <row r="798" spans="30:30" hidden="1">
      <c r="AD798" s="6"/>
    </row>
    <row r="799" spans="30:30" hidden="1">
      <c r="AD799" s="6"/>
    </row>
    <row r="800" spans="30:30" hidden="1">
      <c r="AD800" s="6"/>
    </row>
    <row r="801" spans="30:30" hidden="1">
      <c r="AD801" s="6"/>
    </row>
    <row r="802" spans="30:30" hidden="1">
      <c r="AD802" s="6"/>
    </row>
    <row r="803" spans="30:30" hidden="1">
      <c r="AD803" s="6"/>
    </row>
    <row r="804" spans="30:30" hidden="1">
      <c r="AD804" s="6"/>
    </row>
    <row r="805" spans="30:30" hidden="1">
      <c r="AD805" s="6"/>
    </row>
    <row r="806" spans="30:30" hidden="1">
      <c r="AD806" s="6"/>
    </row>
    <row r="807" spans="30:30" hidden="1">
      <c r="AD807" s="6"/>
    </row>
    <row r="808" spans="30:30" hidden="1">
      <c r="AD808" s="6"/>
    </row>
    <row r="809" spans="30:30" hidden="1">
      <c r="AD809" s="6"/>
    </row>
    <row r="810" spans="30:30" hidden="1">
      <c r="AD810" s="6"/>
    </row>
    <row r="811" spans="30:30" hidden="1">
      <c r="AD811" s="6"/>
    </row>
    <row r="812" spans="30:30" hidden="1">
      <c r="AD812" s="6"/>
    </row>
    <row r="813" spans="30:30" hidden="1">
      <c r="AD813" s="6"/>
    </row>
    <row r="814" spans="30:30" hidden="1">
      <c r="AD814" s="6"/>
    </row>
    <row r="815" spans="30:30" hidden="1">
      <c r="AD815" s="6"/>
    </row>
    <row r="816" spans="30:30" hidden="1">
      <c r="AD816" s="6"/>
    </row>
    <row r="817" spans="30:30" hidden="1">
      <c r="AD817" s="6"/>
    </row>
    <row r="818" spans="30:30" hidden="1">
      <c r="AD818" s="6"/>
    </row>
    <row r="819" spans="30:30" hidden="1">
      <c r="AD819" s="6"/>
    </row>
    <row r="820" spans="30:30" hidden="1">
      <c r="AD820" s="6"/>
    </row>
    <row r="821" spans="30:30" hidden="1">
      <c r="AD821" s="6"/>
    </row>
    <row r="822" spans="30:30" hidden="1">
      <c r="AD822" s="6"/>
    </row>
    <row r="823" spans="30:30" hidden="1">
      <c r="AD823" s="6"/>
    </row>
    <row r="824" spans="30:30" hidden="1">
      <c r="AD824" s="6"/>
    </row>
    <row r="825" spans="30:30" hidden="1">
      <c r="AD825" s="6"/>
    </row>
    <row r="826" spans="30:30" hidden="1">
      <c r="AD826" s="6"/>
    </row>
    <row r="827" spans="30:30" hidden="1">
      <c r="AD827" s="6"/>
    </row>
    <row r="828" spans="30:30" hidden="1">
      <c r="AD828" s="6"/>
    </row>
    <row r="829" spans="30:30" hidden="1">
      <c r="AD829" s="6"/>
    </row>
    <row r="830" spans="30:30" hidden="1">
      <c r="AD830" s="6"/>
    </row>
    <row r="831" spans="30:30" hidden="1">
      <c r="AD831" s="6"/>
    </row>
    <row r="832" spans="30:30" hidden="1">
      <c r="AD832" s="6"/>
    </row>
    <row r="833" spans="30:30" hidden="1">
      <c r="AD833" s="6"/>
    </row>
    <row r="834" spans="30:30" hidden="1">
      <c r="AD834" s="6"/>
    </row>
    <row r="835" spans="30:30" hidden="1">
      <c r="AD835" s="6"/>
    </row>
    <row r="836" spans="30:30" hidden="1">
      <c r="AD836" s="6"/>
    </row>
    <row r="837" spans="30:30" hidden="1">
      <c r="AD837" s="6"/>
    </row>
    <row r="838" spans="30:30" hidden="1">
      <c r="AD838" s="6"/>
    </row>
    <row r="839" spans="30:30" hidden="1">
      <c r="AD839" s="6"/>
    </row>
    <row r="840" spans="30:30" hidden="1">
      <c r="AD840" s="6"/>
    </row>
    <row r="841" spans="30:30" hidden="1">
      <c r="AD841" s="6"/>
    </row>
    <row r="842" spans="30:30" hidden="1">
      <c r="AD842" s="6"/>
    </row>
    <row r="843" spans="30:30" hidden="1">
      <c r="AD843" s="6"/>
    </row>
    <row r="844" spans="30:30" hidden="1">
      <c r="AD844" s="6"/>
    </row>
    <row r="845" spans="30:30" hidden="1">
      <c r="AD845" s="6"/>
    </row>
    <row r="846" spans="30:30" hidden="1">
      <c r="AD846" s="6"/>
    </row>
    <row r="847" spans="30:30" hidden="1">
      <c r="AD847" s="6"/>
    </row>
    <row r="848" spans="30:30" hidden="1">
      <c r="AD848" s="6"/>
    </row>
    <row r="849" spans="30:30" hidden="1">
      <c r="AD849" s="6"/>
    </row>
    <row r="850" spans="30:30" hidden="1">
      <c r="AD850" s="6"/>
    </row>
    <row r="851" spans="30:30" hidden="1">
      <c r="AD851" s="6"/>
    </row>
    <row r="852" spans="30:30" hidden="1">
      <c r="AD852" s="6"/>
    </row>
    <row r="853" spans="30:30" hidden="1">
      <c r="AD853" s="6"/>
    </row>
    <row r="854" spans="30:30" hidden="1">
      <c r="AD854" s="6"/>
    </row>
    <row r="855" spans="30:30" hidden="1">
      <c r="AD855" s="6"/>
    </row>
    <row r="856" spans="30:30" hidden="1">
      <c r="AD856" s="6"/>
    </row>
    <row r="857" spans="30:30" hidden="1">
      <c r="AD857" s="6"/>
    </row>
    <row r="858" spans="30:30" hidden="1">
      <c r="AD858" s="6"/>
    </row>
    <row r="859" spans="30:30" hidden="1">
      <c r="AD859" s="6"/>
    </row>
    <row r="860" spans="30:30" hidden="1">
      <c r="AD860" s="6"/>
    </row>
    <row r="861" spans="30:30" hidden="1">
      <c r="AD861" s="6"/>
    </row>
    <row r="862" spans="30:30" hidden="1">
      <c r="AD862" s="6"/>
    </row>
    <row r="863" spans="30:30" hidden="1">
      <c r="AD863" s="6"/>
    </row>
    <row r="864" spans="30:30" hidden="1">
      <c r="AD864" s="6"/>
    </row>
    <row r="865" spans="30:30" hidden="1">
      <c r="AD865" s="6"/>
    </row>
    <row r="866" spans="30:30" hidden="1">
      <c r="AD866" s="6"/>
    </row>
    <row r="867" spans="30:30" hidden="1">
      <c r="AD867" s="6"/>
    </row>
    <row r="868" spans="30:30" hidden="1">
      <c r="AD868" s="6"/>
    </row>
    <row r="869" spans="30:30" hidden="1">
      <c r="AD869" s="6"/>
    </row>
    <row r="870" spans="30:30" hidden="1">
      <c r="AD870" s="6"/>
    </row>
    <row r="871" spans="30:30" hidden="1">
      <c r="AD871" s="6"/>
    </row>
    <row r="872" spans="30:30" hidden="1">
      <c r="AD872" s="6"/>
    </row>
    <row r="873" spans="30:30" hidden="1">
      <c r="AD873" s="6"/>
    </row>
    <row r="874" spans="30:30" hidden="1">
      <c r="AD874" s="6"/>
    </row>
    <row r="875" spans="30:30" hidden="1">
      <c r="AD875" s="6"/>
    </row>
    <row r="876" spans="30:30" hidden="1">
      <c r="AD876" s="6"/>
    </row>
    <row r="877" spans="30:30" hidden="1">
      <c r="AD877" s="6"/>
    </row>
    <row r="878" spans="30:30" hidden="1">
      <c r="AD878" s="6"/>
    </row>
    <row r="879" spans="30:30" hidden="1">
      <c r="AD879" s="6"/>
    </row>
    <row r="880" spans="30:30" hidden="1">
      <c r="AD880" s="6"/>
    </row>
    <row r="881" spans="30:30" hidden="1">
      <c r="AD881" s="6"/>
    </row>
    <row r="882" spans="30:30" hidden="1">
      <c r="AD882" s="6"/>
    </row>
    <row r="883" spans="30:30" hidden="1">
      <c r="AD883" s="6"/>
    </row>
    <row r="884" spans="30:30" hidden="1">
      <c r="AD884" s="6"/>
    </row>
    <row r="885" spans="30:30" hidden="1">
      <c r="AD885" s="6"/>
    </row>
    <row r="886" spans="30:30" hidden="1">
      <c r="AD886" s="6"/>
    </row>
    <row r="887" spans="30:30" hidden="1">
      <c r="AD887" s="6"/>
    </row>
    <row r="888" spans="30:30" hidden="1">
      <c r="AD888" s="6"/>
    </row>
    <row r="889" spans="30:30" hidden="1">
      <c r="AD889" s="6"/>
    </row>
    <row r="890" spans="30:30" hidden="1">
      <c r="AD890" s="6"/>
    </row>
    <row r="891" spans="30:30" hidden="1">
      <c r="AD891" s="6"/>
    </row>
    <row r="892" spans="30:30" hidden="1">
      <c r="AD892" s="6"/>
    </row>
    <row r="893" spans="30:30" hidden="1">
      <c r="AD893" s="6"/>
    </row>
    <row r="894" spans="30:30" hidden="1">
      <c r="AD894" s="6"/>
    </row>
    <row r="895" spans="30:30" hidden="1">
      <c r="AD895" s="6"/>
    </row>
    <row r="896" spans="30:30" hidden="1">
      <c r="AD896" s="6"/>
    </row>
    <row r="897" spans="30:30" hidden="1">
      <c r="AD897" s="6"/>
    </row>
    <row r="898" spans="30:30" hidden="1">
      <c r="AD898" s="6"/>
    </row>
    <row r="899" spans="30:30" hidden="1">
      <c r="AD899" s="6"/>
    </row>
    <row r="900" spans="30:30" hidden="1">
      <c r="AD900" s="6"/>
    </row>
    <row r="901" spans="30:30" hidden="1">
      <c r="AD901" s="6"/>
    </row>
    <row r="902" spans="30:30" hidden="1">
      <c r="AD902" s="6"/>
    </row>
    <row r="903" spans="30:30" hidden="1">
      <c r="AD903" s="6"/>
    </row>
    <row r="904" spans="30:30" hidden="1">
      <c r="AD904" s="6"/>
    </row>
    <row r="905" spans="30:30" hidden="1">
      <c r="AD905" s="6"/>
    </row>
    <row r="906" spans="30:30" hidden="1">
      <c r="AD906" s="6"/>
    </row>
    <row r="907" spans="30:30" hidden="1">
      <c r="AD907" s="6"/>
    </row>
    <row r="908" spans="30:30" hidden="1">
      <c r="AD908" s="6"/>
    </row>
    <row r="909" spans="30:30" hidden="1">
      <c r="AD909" s="6"/>
    </row>
    <row r="910" spans="30:30" hidden="1">
      <c r="AD910" s="6"/>
    </row>
    <row r="911" spans="30:30" hidden="1">
      <c r="AD911" s="6"/>
    </row>
    <row r="912" spans="30:30" hidden="1">
      <c r="AD912" s="6"/>
    </row>
    <row r="913" spans="30:30" hidden="1">
      <c r="AD913" s="6"/>
    </row>
    <row r="914" spans="30:30" hidden="1">
      <c r="AD914" s="6"/>
    </row>
    <row r="915" spans="30:30" hidden="1">
      <c r="AD915" s="6"/>
    </row>
    <row r="916" spans="30:30" hidden="1">
      <c r="AD916" s="6"/>
    </row>
    <row r="917" spans="30:30" hidden="1">
      <c r="AD917" s="6"/>
    </row>
    <row r="918" spans="30:30" hidden="1">
      <c r="AD918" s="6"/>
    </row>
    <row r="919" spans="30:30" hidden="1">
      <c r="AD919" s="6"/>
    </row>
    <row r="920" spans="30:30" hidden="1">
      <c r="AD920" s="6"/>
    </row>
    <row r="921" spans="30:30" hidden="1">
      <c r="AD921" s="6"/>
    </row>
    <row r="922" spans="30:30" hidden="1">
      <c r="AD922" s="6"/>
    </row>
    <row r="923" spans="30:30" hidden="1">
      <c r="AD923" s="6"/>
    </row>
    <row r="924" spans="30:30" hidden="1">
      <c r="AD924" s="6"/>
    </row>
    <row r="925" spans="30:30" hidden="1">
      <c r="AD925" s="6"/>
    </row>
    <row r="926" spans="30:30" hidden="1">
      <c r="AD926" s="6"/>
    </row>
    <row r="927" spans="30:30" hidden="1">
      <c r="AD927" s="6"/>
    </row>
    <row r="928" spans="30:30" hidden="1">
      <c r="AD928" s="6"/>
    </row>
    <row r="929" spans="30:30" hidden="1">
      <c r="AD929" s="6"/>
    </row>
    <row r="930" spans="30:30" hidden="1">
      <c r="AD930" s="6"/>
    </row>
    <row r="931" spans="30:30" hidden="1">
      <c r="AD931" s="6"/>
    </row>
    <row r="932" spans="30:30" hidden="1">
      <c r="AD932" s="6"/>
    </row>
    <row r="933" spans="30:30" hidden="1">
      <c r="AD933" s="6"/>
    </row>
    <row r="934" spans="30:30" hidden="1">
      <c r="AD934" s="6"/>
    </row>
    <row r="935" spans="30:30" hidden="1">
      <c r="AD935" s="6"/>
    </row>
    <row r="936" spans="30:30" hidden="1">
      <c r="AD936" s="6"/>
    </row>
    <row r="937" spans="30:30" hidden="1">
      <c r="AD937" s="6"/>
    </row>
    <row r="938" spans="30:30" hidden="1">
      <c r="AD938" s="6"/>
    </row>
    <row r="939" spans="30:30" hidden="1">
      <c r="AD939" s="6"/>
    </row>
    <row r="940" spans="30:30" hidden="1">
      <c r="AD940" s="6"/>
    </row>
    <row r="941" spans="30:30" hidden="1">
      <c r="AD941" s="6"/>
    </row>
    <row r="942" spans="30:30" hidden="1">
      <c r="AD942" s="6"/>
    </row>
    <row r="943" spans="30:30" hidden="1">
      <c r="AD943" s="6"/>
    </row>
    <row r="944" spans="30:30" hidden="1">
      <c r="AD944" s="6"/>
    </row>
    <row r="945" spans="30:30" hidden="1">
      <c r="AD945" s="6"/>
    </row>
    <row r="946" spans="30:30" hidden="1">
      <c r="AD946" s="6"/>
    </row>
    <row r="947" spans="30:30" hidden="1">
      <c r="AD947" s="6"/>
    </row>
    <row r="948" spans="30:30" hidden="1">
      <c r="AD948" s="6"/>
    </row>
    <row r="949" spans="30:30" hidden="1">
      <c r="AD949" s="6"/>
    </row>
    <row r="950" spans="30:30" hidden="1">
      <c r="AD950" s="6"/>
    </row>
    <row r="951" spans="30:30" hidden="1">
      <c r="AD951" s="6"/>
    </row>
  </sheetData>
  <sheetProtection password="CF11" sheet="1" objects="1" scenarios="1" formatColumns="0" selectLockedCells="1"/>
  <customSheetViews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26">
    <mergeCell ref="Z2:AA2"/>
    <mergeCell ref="C6:AC6"/>
    <mergeCell ref="C7:AC7"/>
    <mergeCell ref="AB9:AC9"/>
    <mergeCell ref="Z9:AA9"/>
    <mergeCell ref="D3:K3"/>
    <mergeCell ref="L3:M3"/>
    <mergeCell ref="X3:Y3"/>
    <mergeCell ref="N3:W3"/>
    <mergeCell ref="D2:W2"/>
    <mergeCell ref="P9:R9"/>
    <mergeCell ref="I9:J9"/>
    <mergeCell ref="K9:N9"/>
    <mergeCell ref="D9:H10"/>
    <mergeCell ref="I10:J10"/>
    <mergeCell ref="C40:AC40"/>
    <mergeCell ref="P4:Q4"/>
    <mergeCell ref="Z4:AA4"/>
    <mergeCell ref="R4:W4"/>
    <mergeCell ref="D4:M4"/>
    <mergeCell ref="U9:W9"/>
    <mergeCell ref="K10:M10"/>
    <mergeCell ref="N10:O10"/>
    <mergeCell ref="P10:R10"/>
    <mergeCell ref="Z10:AA10"/>
    <mergeCell ref="AB10:AC10"/>
  </mergeCells>
  <phoneticPr fontId="0" type="noConversion"/>
  <conditionalFormatting sqref="Y13:Z32 D12:Y32">
    <cfRule type="cellIs" dxfId="3" priority="8" stopIfTrue="1" operator="equal">
      <formula>0</formula>
    </cfRule>
  </conditionalFormatting>
  <dataValidations count="3">
    <dataValidation type="list" allowBlank="1" showInputMessage="1" showErrorMessage="1" sqref="P4 Z4 L3 L5 AA5 Z2" xr:uid="{00000000-0002-0000-0100-000000000000}">
      <formula1>"Yes,No"</formula1>
    </dataValidation>
    <dataValidation type="list" allowBlank="1" showInputMessage="1" showErrorMessage="1" sqref="X3:Y3 T5" xr:uid="{00000000-0002-0000-0100-000001000000}">
      <formula1>"4,5,6,7,8,9,10,11,12,1,2,3"</formula1>
    </dataValidation>
    <dataValidation type="list" allowBlank="1" showInputMessage="1" showErrorMessage="1" sqref="AC4" xr:uid="{00000000-0002-0000-0100-000002000000}">
      <formula1>"8%,16%"</formula1>
    </dataValidation>
  </dataValidations>
  <printOptions horizontalCentered="1"/>
  <pageMargins left="0.15748031496062992" right="0.15748031496062992" top="0.39370078740157483" bottom="0.27559055118110237" header="0.35433070866141736" footer="0.23622047244094491"/>
  <pageSetup paperSize="9" scale="74" orientation="landscape" r:id="rId3"/>
  <headerFooter alignWithMargins="0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FF00"/>
  </sheetPr>
  <dimension ref="A1:DR576"/>
  <sheetViews>
    <sheetView workbookViewId="0">
      <selection activeCell="B3" sqref="B3"/>
    </sheetView>
  </sheetViews>
  <sheetFormatPr baseColWidth="10" defaultColWidth="0" defaultRowHeight="16" zeroHeight="1"/>
  <cols>
    <col min="1" max="1" width="52.6640625" style="1" customWidth="1"/>
    <col min="2" max="2" width="14.5" style="1" customWidth="1"/>
    <col min="3" max="3" width="0.5" style="1" customWidth="1"/>
    <col min="4" max="4" width="68.33203125" style="1" customWidth="1"/>
    <col min="5" max="5" width="14.5" style="1" customWidth="1"/>
    <col min="6" max="6" width="17.5" style="75" customWidth="1"/>
    <col min="7" max="7" width="15.1640625" style="1" hidden="1" customWidth="1"/>
    <col min="8" max="8" width="7.33203125" style="1" hidden="1" customWidth="1"/>
    <col min="9" max="9" width="5.6640625" style="1" hidden="1" customWidth="1"/>
    <col min="10" max="11" width="7.1640625" style="1" hidden="1" customWidth="1"/>
    <col min="12" max="12" width="7.6640625" style="1" hidden="1" customWidth="1"/>
    <col min="13" max="13" width="8.33203125" style="1" hidden="1" customWidth="1"/>
    <col min="14" max="14" width="7.83203125" style="1" hidden="1" customWidth="1"/>
    <col min="15" max="16" width="5.1640625" style="1" hidden="1" customWidth="1"/>
    <col min="17" max="17" width="7.5" style="1" hidden="1" customWidth="1"/>
    <col min="18" max="18" width="7.1640625" style="1" hidden="1" customWidth="1"/>
    <col min="19" max="19" width="5.1640625" style="1" hidden="1" customWidth="1"/>
    <col min="20" max="20" width="8.83203125" style="1" hidden="1" customWidth="1"/>
    <col min="21" max="21" width="0" style="1" hidden="1" customWidth="1"/>
    <col min="22" max="22" width="5.1640625" style="1" hidden="1" customWidth="1"/>
    <col min="23" max="23" width="5.6640625" style="1" hidden="1" customWidth="1"/>
    <col min="24" max="24" width="6" style="1" hidden="1" customWidth="1"/>
    <col min="25" max="25" width="8" style="1" hidden="1" customWidth="1"/>
    <col min="26" max="26" width="7" style="1" hidden="1" customWidth="1"/>
    <col min="27" max="27" width="5.1640625" style="1" hidden="1" customWidth="1"/>
    <col min="28" max="29" width="11.1640625" style="1" hidden="1" customWidth="1"/>
    <col min="30" max="30" width="5.33203125" style="1" hidden="1" customWidth="1"/>
    <col min="31" max="31" width="8.33203125" style="1" hidden="1" customWidth="1"/>
    <col min="32" max="33" width="5.33203125" style="1" hidden="1" customWidth="1"/>
    <col min="34" max="34" width="8.33203125" style="1" hidden="1" customWidth="1"/>
    <col min="35" max="35" width="5.1640625" style="1" hidden="1" customWidth="1"/>
    <col min="36" max="37" width="9.5" style="1" hidden="1" customWidth="1"/>
    <col min="38" max="38" width="10.5" style="1" hidden="1" customWidth="1"/>
    <col min="39" max="39" width="5.1640625" style="1" hidden="1" customWidth="1"/>
    <col min="40" max="40" width="7.33203125" style="1" hidden="1" customWidth="1"/>
    <col min="41" max="41" width="7.6640625" style="1" hidden="1" customWidth="1"/>
    <col min="42" max="42" width="5.1640625" style="1" hidden="1" customWidth="1"/>
    <col min="43" max="43" width="8" style="1" hidden="1" customWidth="1"/>
    <col min="44" max="44" width="11.5" style="1" hidden="1" customWidth="1"/>
    <col min="45" max="45" width="14.33203125" style="1" hidden="1" customWidth="1"/>
    <col min="46" max="46" width="9" style="1" hidden="1" customWidth="1"/>
    <col min="47" max="47" width="5.83203125" style="1" hidden="1" customWidth="1"/>
    <col min="48" max="48" width="7.5" style="1" hidden="1" customWidth="1"/>
    <col min="49" max="49" width="13.1640625" style="1" hidden="1" customWidth="1"/>
    <col min="50" max="50" width="7.5" style="1" hidden="1" customWidth="1"/>
    <col min="51" max="51" width="13.1640625" style="1" hidden="1" customWidth="1"/>
    <col min="52" max="52" width="7.5" style="1" hidden="1" customWidth="1"/>
    <col min="53" max="53" width="13.1640625" style="1" hidden="1" customWidth="1"/>
    <col min="54" max="54" width="7.5" style="1" hidden="1" customWidth="1"/>
    <col min="55" max="55" width="13.1640625" style="1" hidden="1" customWidth="1"/>
    <col min="56" max="56" width="7.5" style="1" hidden="1" customWidth="1"/>
    <col min="57" max="57" width="13.1640625" style="1" hidden="1" customWidth="1"/>
    <col min="58" max="58" width="7.5" style="1" hidden="1" customWidth="1"/>
    <col min="59" max="59" width="13.1640625" style="1" hidden="1" customWidth="1"/>
    <col min="60" max="60" width="7.5" style="1" hidden="1" customWidth="1"/>
    <col min="61" max="61" width="13.1640625" style="1" hidden="1" customWidth="1"/>
    <col min="62" max="62" width="7.5" style="1" hidden="1" customWidth="1"/>
    <col min="63" max="63" width="13.1640625" style="1" hidden="1" customWidth="1"/>
    <col min="64" max="64" width="5.1640625" style="1" hidden="1" customWidth="1"/>
    <col min="65" max="65" width="7.1640625" style="1" hidden="1" customWidth="1"/>
    <col min="66" max="66" width="6.6640625" style="1" hidden="1" customWidth="1"/>
    <col min="67" max="67" width="5.1640625" style="1" hidden="1" customWidth="1"/>
    <col min="68" max="69" width="7.6640625" style="1" hidden="1" customWidth="1"/>
    <col min="70" max="71" width="7.33203125" style="1" hidden="1" customWidth="1"/>
    <col min="72" max="72" width="9.6640625" style="1" hidden="1" customWidth="1"/>
    <col min="73" max="73" width="9.33203125" style="1" hidden="1" customWidth="1"/>
    <col min="74" max="74" width="7.6640625" style="1" hidden="1" customWidth="1"/>
    <col min="75" max="75" width="7.83203125" style="1" hidden="1" customWidth="1"/>
    <col min="76" max="76" width="9.33203125" style="1" hidden="1" customWidth="1"/>
    <col min="77" max="77" width="10" style="1" hidden="1" customWidth="1"/>
    <col min="78" max="78" width="7" style="1" hidden="1" customWidth="1"/>
    <col min="79" max="79" width="7.5" style="1" hidden="1" customWidth="1"/>
    <col min="80" max="80" width="9.33203125" style="1" hidden="1" customWidth="1"/>
    <col min="81" max="81" width="9" style="1" hidden="1" customWidth="1"/>
    <col min="82" max="82" width="7.6640625" style="1" hidden="1" customWidth="1"/>
    <col min="83" max="83" width="5.1640625" style="1" hidden="1" customWidth="1"/>
    <col min="84" max="84" width="7.33203125" style="1" hidden="1" customWidth="1"/>
    <col min="85" max="85" width="6.5" style="1" hidden="1" customWidth="1"/>
    <col min="86" max="86" width="6.33203125" style="1" hidden="1" customWidth="1"/>
    <col min="87" max="87" width="6.5" style="1" hidden="1" customWidth="1"/>
    <col min="88" max="88" width="5.1640625" style="1" hidden="1" customWidth="1"/>
    <col min="89" max="89" width="6.33203125" style="1" hidden="1" customWidth="1"/>
    <col min="90" max="94" width="5.33203125" style="1" hidden="1" customWidth="1"/>
    <col min="95" max="95" width="5.1640625" style="1" hidden="1" customWidth="1"/>
    <col min="96" max="96" width="7.5" style="1" hidden="1" customWidth="1"/>
    <col min="97" max="97" width="7.33203125" style="1" hidden="1" customWidth="1"/>
    <col min="98" max="98" width="12.83203125" style="1" hidden="1" customWidth="1"/>
    <col min="99" max="99" width="7.33203125" style="1" hidden="1" customWidth="1"/>
    <col min="100" max="100" width="12.83203125" style="1" hidden="1" customWidth="1"/>
    <col min="101" max="101" width="9.83203125" style="1" hidden="1" customWidth="1"/>
    <col min="102" max="102" width="10" style="1" hidden="1" customWidth="1"/>
    <col min="103" max="103" width="13.5" style="1" hidden="1" customWidth="1"/>
    <col min="104" max="104" width="10.1640625" style="1" hidden="1" customWidth="1"/>
    <col min="105" max="105" width="8.5" style="1" hidden="1" customWidth="1"/>
    <col min="106" max="106" width="13.5" style="1" hidden="1" customWidth="1"/>
    <col min="107" max="107" width="5.1640625" style="1" hidden="1" customWidth="1"/>
    <col min="108" max="108" width="8" style="1" hidden="1" customWidth="1"/>
    <col min="109" max="109" width="11.5" style="1" hidden="1" customWidth="1"/>
    <col min="110" max="110" width="7.6640625" style="1" hidden="1" customWidth="1"/>
    <col min="111" max="111" width="7.5" style="1" hidden="1" customWidth="1"/>
    <col min="112" max="113" width="5.1640625" style="1" hidden="1" customWidth="1"/>
    <col min="114" max="114" width="14.1640625" style="1" hidden="1" customWidth="1"/>
    <col min="115" max="115" width="15.5" style="1" hidden="1" customWidth="1"/>
    <col min="116" max="116" width="6.83203125" style="1" hidden="1" customWidth="1"/>
    <col min="117" max="16384" width="0" style="1" hidden="1"/>
  </cols>
  <sheetData>
    <row r="1" spans="1:122" ht="30.75" customHeight="1">
      <c r="A1" s="208" t="s">
        <v>164</v>
      </c>
      <c r="B1" s="208"/>
      <c r="C1" s="208"/>
      <c r="D1" s="208"/>
      <c r="E1" s="208"/>
      <c r="F1" s="208"/>
    </row>
    <row r="2" spans="1:122" ht="27.75" customHeight="1">
      <c r="A2" s="209" t="str">
        <f>GA55A!D9&amp; " ,   " &amp;GA55A!K9&amp;"                         PAN-  "&amp;GA55A!P9</f>
        <v>Narendra choudhary ,   Teacher                         PAN-  ANIPC3296R</v>
      </c>
      <c r="B2" s="209"/>
      <c r="C2" s="209"/>
      <c r="D2" s="209"/>
      <c r="E2" s="209"/>
      <c r="F2" s="209"/>
    </row>
    <row r="3" spans="1:122" ht="15" customHeight="1">
      <c r="A3" s="133" t="s">
        <v>132</v>
      </c>
      <c r="B3" s="134">
        <v>0</v>
      </c>
      <c r="C3" s="135"/>
      <c r="D3" s="136" t="s">
        <v>204</v>
      </c>
      <c r="E3" s="134">
        <v>0</v>
      </c>
      <c r="F3" s="74" t="s">
        <v>26</v>
      </c>
      <c r="DR3" s="5" t="s">
        <v>18</v>
      </c>
    </row>
    <row r="4" spans="1:122" ht="18">
      <c r="A4" s="95" t="s">
        <v>133</v>
      </c>
      <c r="B4" s="79">
        <v>0</v>
      </c>
      <c r="C4" s="139"/>
      <c r="D4" s="80" t="s">
        <v>201</v>
      </c>
      <c r="E4" s="79">
        <v>0</v>
      </c>
      <c r="F4" s="74">
        <f>Computation!Q4</f>
        <v>681284</v>
      </c>
      <c r="DR4" s="5"/>
    </row>
    <row r="5" spans="1:122" ht="15" customHeight="1">
      <c r="A5" s="133" t="s">
        <v>134</v>
      </c>
      <c r="B5" s="134">
        <v>0</v>
      </c>
      <c r="C5" s="135"/>
      <c r="D5" s="137" t="s">
        <v>187</v>
      </c>
      <c r="E5" s="134">
        <v>0</v>
      </c>
      <c r="F5" s="73" t="s">
        <v>27</v>
      </c>
      <c r="DR5" s="5"/>
    </row>
    <row r="6" spans="1:122" ht="17.25" customHeight="1">
      <c r="A6" s="96" t="s">
        <v>135</v>
      </c>
      <c r="B6" s="79">
        <v>0</v>
      </c>
      <c r="C6" s="139"/>
      <c r="D6" s="80" t="s">
        <v>205</v>
      </c>
      <c r="E6" s="79">
        <v>0</v>
      </c>
      <c r="F6" s="73">
        <f>Computation!Q46</f>
        <v>406220</v>
      </c>
      <c r="DR6" s="5"/>
    </row>
    <row r="7" spans="1:122" ht="15" customHeight="1">
      <c r="A7" s="133" t="s">
        <v>136</v>
      </c>
      <c r="B7" s="134">
        <v>0</v>
      </c>
      <c r="C7" s="135"/>
      <c r="D7" s="138" t="s">
        <v>206</v>
      </c>
      <c r="E7" s="134">
        <v>0</v>
      </c>
      <c r="F7" s="74" t="s">
        <v>72</v>
      </c>
      <c r="DR7" s="5"/>
    </row>
    <row r="8" spans="1:122" ht="15" customHeight="1">
      <c r="A8" s="97" t="s">
        <v>137</v>
      </c>
      <c r="B8" s="78">
        <v>0</v>
      </c>
      <c r="C8" s="139"/>
      <c r="D8" s="80" t="s">
        <v>207</v>
      </c>
      <c r="E8" s="78">
        <v>0</v>
      </c>
      <c r="F8" s="77">
        <f>GA55A!X33</f>
        <v>10950</v>
      </c>
      <c r="DR8" s="5"/>
    </row>
    <row r="9" spans="1:122" ht="15" customHeight="1">
      <c r="A9" s="133" t="s">
        <v>138</v>
      </c>
      <c r="B9" s="134">
        <v>0</v>
      </c>
      <c r="C9" s="135"/>
      <c r="D9" s="137" t="s">
        <v>208</v>
      </c>
      <c r="E9" s="134">
        <v>0</v>
      </c>
      <c r="F9" s="210" t="s">
        <v>117</v>
      </c>
      <c r="DR9" s="5"/>
    </row>
    <row r="10" spans="1:122" ht="15" customHeight="1">
      <c r="A10" s="97" t="s">
        <v>139</v>
      </c>
      <c r="B10" s="78">
        <v>0</v>
      </c>
      <c r="C10" s="139"/>
      <c r="D10" s="81" t="s">
        <v>209</v>
      </c>
      <c r="E10" s="78">
        <v>0</v>
      </c>
      <c r="F10" s="210"/>
      <c r="DR10" s="5" t="s">
        <v>19</v>
      </c>
    </row>
    <row r="11" spans="1:122" ht="15" customHeight="1">
      <c r="A11" s="133" t="s">
        <v>140</v>
      </c>
      <c r="B11" s="134">
        <v>0</v>
      </c>
      <c r="C11" s="135"/>
      <c r="D11" s="137" t="s">
        <v>210</v>
      </c>
      <c r="E11" s="134">
        <v>0</v>
      </c>
      <c r="F11" s="210"/>
      <c r="DR11" s="5" t="s">
        <v>21</v>
      </c>
    </row>
    <row r="12" spans="1:122" ht="15" customHeight="1">
      <c r="A12" s="97" t="s">
        <v>141</v>
      </c>
      <c r="B12" s="78">
        <v>0</v>
      </c>
      <c r="C12" s="139"/>
      <c r="D12" s="81" t="s">
        <v>211</v>
      </c>
      <c r="E12" s="78">
        <v>0</v>
      </c>
      <c r="F12" s="76">
        <f>Computation!Q30</f>
        <v>142194</v>
      </c>
      <c r="DR12" s="5" t="s">
        <v>4</v>
      </c>
    </row>
    <row r="13" spans="1:122" ht="15" customHeight="1">
      <c r="A13" s="133" t="s">
        <v>142</v>
      </c>
      <c r="B13" s="134">
        <v>0</v>
      </c>
      <c r="C13" s="135"/>
      <c r="D13" s="137" t="s">
        <v>212</v>
      </c>
      <c r="E13" s="134">
        <v>0</v>
      </c>
      <c r="F13" s="76"/>
      <c r="DR13" s="5"/>
    </row>
    <row r="14" spans="1:122" ht="15" customHeight="1">
      <c r="A14" s="97" t="s">
        <v>143</v>
      </c>
      <c r="B14" s="78">
        <v>0</v>
      </c>
      <c r="C14" s="139"/>
      <c r="D14" s="81" t="s">
        <v>202</v>
      </c>
      <c r="E14" s="78">
        <v>0</v>
      </c>
      <c r="F14" s="211" t="s">
        <v>8</v>
      </c>
      <c r="DR14" s="5" t="s">
        <v>0</v>
      </c>
    </row>
    <row r="15" spans="1:122" ht="15" customHeight="1">
      <c r="A15" s="133" t="s">
        <v>144</v>
      </c>
      <c r="B15" s="134">
        <v>0</v>
      </c>
      <c r="C15" s="135"/>
      <c r="D15" s="137" t="s">
        <v>213</v>
      </c>
      <c r="E15" s="134">
        <v>0</v>
      </c>
      <c r="F15" s="211"/>
      <c r="DR15" s="5" t="s">
        <v>21</v>
      </c>
    </row>
    <row r="16" spans="1:122" ht="15" customHeight="1">
      <c r="A16" s="97" t="s">
        <v>145</v>
      </c>
      <c r="B16" s="78">
        <v>0</v>
      </c>
      <c r="C16" s="139"/>
      <c r="D16" s="81" t="s">
        <v>214</v>
      </c>
      <c r="E16" s="78">
        <v>0</v>
      </c>
      <c r="F16" s="211"/>
      <c r="DR16" s="5" t="s">
        <v>22</v>
      </c>
    </row>
    <row r="17" spans="1:122" ht="15" customHeight="1">
      <c r="A17" s="133" t="s">
        <v>146</v>
      </c>
      <c r="B17" s="134">
        <v>0</v>
      </c>
      <c r="C17" s="135"/>
      <c r="D17" s="137" t="s">
        <v>215</v>
      </c>
      <c r="E17" s="134">
        <v>0</v>
      </c>
      <c r="F17" s="214">
        <f>IF(B3=0,0,ROUND(0.1*(F4-F19),0)+B3)</f>
        <v>0</v>
      </c>
      <c r="DR17" s="5" t="s">
        <v>5</v>
      </c>
    </row>
    <row r="18" spans="1:122" ht="15" customHeight="1">
      <c r="A18" s="97" t="s">
        <v>186</v>
      </c>
      <c r="B18" s="78">
        <v>0</v>
      </c>
      <c r="C18" s="139"/>
      <c r="D18" s="81" t="s">
        <v>203</v>
      </c>
      <c r="E18" s="78">
        <v>0</v>
      </c>
      <c r="F18" s="214"/>
      <c r="DR18" s="5" t="s">
        <v>23</v>
      </c>
    </row>
    <row r="19" spans="1:122" ht="15" customHeight="1">
      <c r="A19" s="213" t="str">
        <f>Computation!B62</f>
        <v>Income Tax Refundable</v>
      </c>
      <c r="B19" s="213"/>
      <c r="C19" s="140"/>
      <c r="D19" s="141">
        <f>Computation!Q62</f>
        <v>2827</v>
      </c>
      <c r="E19" s="140"/>
      <c r="F19" s="142">
        <f>GA55A!I33</f>
        <v>36128</v>
      </c>
      <c r="DR19" s="5" t="s">
        <v>7</v>
      </c>
    </row>
    <row r="20" spans="1:122" ht="15" customHeight="1">
      <c r="A20" s="212" t="str">
        <f>"Total Rebate of (US 80C, 80CCC,80CCD(1)) =  "&amp;Computation!Q30</f>
        <v>Total Rebate of (US 80C, 80CCC,80CCD(1)) =  142194</v>
      </c>
      <c r="B20" s="212"/>
      <c r="C20" s="2"/>
      <c r="D20" s="82" t="str">
        <f>"Investable Amount = "&amp;(150000-Computation!Q30)</f>
        <v>Investable Amount = 7806</v>
      </c>
      <c r="E20" s="2"/>
      <c r="F20" s="2"/>
      <c r="DR20" s="5" t="s">
        <v>20</v>
      </c>
    </row>
    <row r="21" spans="1:122" ht="48" customHeight="1">
      <c r="A21" s="206" t="s">
        <v>124</v>
      </c>
      <c r="B21" s="207"/>
      <c r="C21" s="207"/>
      <c r="D21" s="207"/>
      <c r="E21" s="207"/>
      <c r="F21" s="207"/>
    </row>
    <row r="22" spans="1:122" hidden="1"/>
    <row r="23" spans="1:122" hidden="1"/>
    <row r="24" spans="1:122" hidden="1"/>
    <row r="25" spans="1:122" hidden="1"/>
    <row r="26" spans="1:122" hidden="1"/>
    <row r="27" spans="1:122" hidden="1"/>
    <row r="28" spans="1:122" hidden="1"/>
    <row r="29" spans="1:122" hidden="1"/>
    <row r="30" spans="1:122" hidden="1"/>
    <row r="31" spans="1:122" hidden="1"/>
    <row r="32" spans="1:12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/>
  </sheetData>
  <sheetProtection password="CF11" sheet="1" objects="1" scenarios="1" selectLockedCells="1"/>
  <customSheetViews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1"/>
      <headerFooter alignWithMargins="0"/>
    </customSheetView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2"/>
      <headerFooter alignWithMargins="0"/>
    </customSheetView>
  </customSheetViews>
  <mergeCells count="8">
    <mergeCell ref="A21:F21"/>
    <mergeCell ref="A1:F1"/>
    <mergeCell ref="A2:F2"/>
    <mergeCell ref="F9:F11"/>
    <mergeCell ref="F14:F16"/>
    <mergeCell ref="A20:B20"/>
    <mergeCell ref="A19:B19"/>
    <mergeCell ref="F17:F18"/>
  </mergeCells>
  <phoneticPr fontId="0" type="noConversion"/>
  <conditionalFormatting sqref="A19:E20 F20">
    <cfRule type="expression" dxfId="2" priority="7" stopIfTrue="1">
      <formula>$A$19="Income Tax Refundable"</formula>
    </cfRule>
    <cfRule type="expression" dxfId="1" priority="8" stopIfTrue="1">
      <formula>$A$19="Income Tax Payable"</formula>
    </cfRule>
  </conditionalFormatting>
  <conditionalFormatting sqref="DR11:DR20">
    <cfRule type="cellIs" dxfId="0" priority="10" stopIfTrue="1" operator="lessThan">
      <formula>1</formula>
    </cfRule>
  </conditionalFormatting>
  <dataValidations count="9">
    <dataValidation type="whole" operator="lessThanOrEqual" allowBlank="1" showInputMessage="1" showErrorMessage="1" errorTitle="Sorry...!!! Not Allow" error="HRA Rebate Permissible up to Actual HRA Recieved" sqref="E3" xr:uid="{00000000-0002-0000-0200-000000000000}">
      <formula1>H18</formula1>
    </dataValidation>
    <dataValidation type="whole" operator="lessThanOrEqual" allowBlank="1" showInputMessage="1" showErrorMessage="1" errorTitle="Sorry...!!! Not Allow" error="HRA Rebate Permissible up to Actual HRA Recieved" sqref="B3" xr:uid="{00000000-0002-0000-0200-000001000000}">
      <formula1>F19</formula1>
    </dataValidation>
    <dataValidation type="whole" operator="lessThanOrEqual" allowBlank="1" showInputMessage="1" showErrorMessage="1" errorTitle="Sorry...!!! Not Allow" error="HRA Rebate Permissible up to Actual HRA Recieved" sqref="C3:C13" xr:uid="{00000000-0002-0000-0200-000002000000}">
      <formula1>G18</formula1>
    </dataValidation>
    <dataValidation type="whole" operator="lessThanOrEqual" allowBlank="1" showInputMessage="1" showErrorMessage="1" errorTitle="Sorry...!!! Not Allow" error="HRA Rebate Permissible up to Actual HRA Recieved" sqref="C14:C18" xr:uid="{00000000-0002-0000-0200-000003000000}">
      <formula1>G28</formula1>
    </dataValidation>
    <dataValidation type="whole" operator="lessThan" allowBlank="1" showInputMessage="1" showErrorMessage="1" error="Maximum 2 lakh allowed_x000a_" sqref="B9" xr:uid="{00000000-0002-0000-0200-000004000000}">
      <formula1>200001</formula1>
    </dataValidation>
    <dataValidation type="whole" operator="lessThan" allowBlank="1" showInputMessage="1" showErrorMessage="1" sqref="E14" xr:uid="{00000000-0002-0000-0200-000005000000}">
      <formula1>10001</formula1>
    </dataValidation>
    <dataValidation type="whole" operator="lessThan" allowBlank="1" showInputMessage="1" showErrorMessage="1" error="max 5000 allowed" sqref="B4" xr:uid="{00000000-0002-0000-0200-000006000000}">
      <formula1>5001</formula1>
    </dataValidation>
    <dataValidation type="whole" operator="lessThan" allowBlank="1" showInputMessage="1" showErrorMessage="1" error="max 50000 allowed" sqref="E7" xr:uid="{00000000-0002-0000-0200-000007000000}">
      <formula1>50001</formula1>
    </dataValidation>
    <dataValidation type="whole" operator="lessThan" allowBlank="1" showInputMessage="1" showErrorMessage="1" error="max 25000_x000a_for senior citizen max 50000" sqref="E8" xr:uid="{00000000-0002-0000-0200-000008000000}">
      <formula1>50001</formula1>
    </dataValidation>
  </dataValidations>
  <pageMargins left="0.5" right="0.5" top="0.2" bottom="0.2" header="0" footer="0"/>
  <pageSetup paperSize="9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R78"/>
  <sheetViews>
    <sheetView showGridLines="0" tabSelected="1" workbookViewId="0">
      <selection activeCell="B2" sqref="B2:Q2"/>
    </sheetView>
  </sheetViews>
  <sheetFormatPr baseColWidth="10" defaultColWidth="0" defaultRowHeight="16" zeroHeight="1"/>
  <cols>
    <col min="1" max="1" width="3" customWidth="1"/>
    <col min="2" max="2" width="2.5" style="15" customWidth="1"/>
    <col min="3" max="3" width="4.5" style="14" customWidth="1"/>
    <col min="4" max="5" width="9.1640625" style="14" customWidth="1"/>
    <col min="6" max="6" width="3.83203125" style="14" customWidth="1"/>
    <col min="7" max="7" width="4.1640625" style="14" customWidth="1"/>
    <col min="8" max="8" width="2.6640625" style="14" customWidth="1"/>
    <col min="9" max="9" width="10.5" style="14" customWidth="1"/>
    <col min="10" max="10" width="5.1640625" style="14" customWidth="1"/>
    <col min="11" max="11" width="10.33203125" style="14" customWidth="1"/>
    <col min="12" max="12" width="11.5" style="14" customWidth="1"/>
    <col min="13" max="13" width="9.5" style="14" customWidth="1"/>
    <col min="14" max="14" width="3.5" style="14" customWidth="1"/>
    <col min="15" max="15" width="11" style="14" customWidth="1"/>
    <col min="16" max="16" width="2.6640625" style="16" bestFit="1" customWidth="1"/>
    <col min="17" max="17" width="12.83203125" style="17" customWidth="1"/>
    <col min="18" max="18" width="2.5" customWidth="1"/>
    <col min="19" max="16384" width="9.1640625" hidden="1"/>
  </cols>
  <sheetData>
    <row r="1" spans="2:17" s="20" customFormat="1" ht="19">
      <c r="B1" s="238" t="str">
        <f>GA55A!C6</f>
        <v>Office of the Principal, Govt. Sr. Sec. Sch. Todaraisingh,  (Tonk)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</row>
    <row r="2" spans="2:17" s="20" customFormat="1" ht="22" thickBot="1">
      <c r="B2" s="239" t="s">
        <v>231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spans="2:17" s="20" customFormat="1" ht="15" customHeight="1">
      <c r="B3" s="45">
        <v>1</v>
      </c>
      <c r="C3" s="240" t="s">
        <v>10</v>
      </c>
      <c r="D3" s="241"/>
      <c r="E3" s="246" t="str">
        <f>GA55A!D9</f>
        <v>Narendra choudhary</v>
      </c>
      <c r="F3" s="246"/>
      <c r="G3" s="246"/>
      <c r="H3" s="246"/>
      <c r="I3" s="246"/>
      <c r="J3" s="246"/>
      <c r="K3" s="46" t="s">
        <v>32</v>
      </c>
      <c r="L3" s="247" t="str">
        <f>GA55A!K9</f>
        <v>Teacher</v>
      </c>
      <c r="M3" s="247"/>
      <c r="N3" s="247"/>
      <c r="O3" s="47" t="s">
        <v>29</v>
      </c>
      <c r="P3" s="242" t="str">
        <f>IF(GA55A!P9="","",GA55A!P9)</f>
        <v>ANIPC3296R</v>
      </c>
      <c r="Q3" s="243"/>
    </row>
    <row r="4" spans="2:17" s="20" customFormat="1" ht="15" customHeight="1">
      <c r="B4" s="37">
        <v>2</v>
      </c>
      <c r="C4" s="244" t="s">
        <v>199</v>
      </c>
      <c r="D4" s="244"/>
      <c r="E4" s="216"/>
      <c r="F4" s="216"/>
      <c r="G4" s="216"/>
      <c r="H4" s="216"/>
      <c r="I4" s="216"/>
      <c r="J4" s="216"/>
      <c r="K4" s="244"/>
      <c r="L4" s="216"/>
      <c r="M4" s="216"/>
      <c r="N4" s="216"/>
      <c r="O4" s="244"/>
      <c r="P4" s="118" t="s">
        <v>11</v>
      </c>
      <c r="Q4" s="38">
        <f>IF(GA55A!Z2="No",GA55A!N33,(GA55A!N33+GA55A!O33))</f>
        <v>681284</v>
      </c>
    </row>
    <row r="5" spans="2:17" s="20" customFormat="1" ht="15" customHeight="1">
      <c r="B5" s="37">
        <v>3</v>
      </c>
      <c r="C5" s="216" t="s">
        <v>127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30" t="s">
        <v>11</v>
      </c>
      <c r="Q5" s="39">
        <f>'Other Deduction'!B3</f>
        <v>0</v>
      </c>
    </row>
    <row r="6" spans="2:17" s="20" customFormat="1" ht="15" customHeight="1">
      <c r="B6" s="37">
        <v>4</v>
      </c>
      <c r="C6" s="245" t="s">
        <v>33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30" t="s">
        <v>11</v>
      </c>
      <c r="Q6" s="39">
        <f>Q4-Q5</f>
        <v>681284</v>
      </c>
    </row>
    <row r="7" spans="2:17" s="20" customFormat="1" ht="15" customHeight="1">
      <c r="B7" s="248">
        <v>5</v>
      </c>
      <c r="C7" s="233" t="s">
        <v>75</v>
      </c>
      <c r="D7" s="234"/>
      <c r="E7" s="234"/>
      <c r="F7" s="234"/>
      <c r="G7" s="234"/>
      <c r="H7" s="234"/>
      <c r="I7" s="234"/>
      <c r="J7" s="234"/>
      <c r="K7" s="234"/>
      <c r="L7" s="234"/>
      <c r="M7" s="229">
        <f>'Other Deduction'!B4</f>
        <v>0</v>
      </c>
      <c r="N7" s="229"/>
      <c r="O7" s="229"/>
      <c r="P7" s="251"/>
      <c r="Q7" s="252"/>
    </row>
    <row r="8" spans="2:17" s="20" customFormat="1" ht="15" customHeight="1">
      <c r="B8" s="249"/>
      <c r="C8" s="233" t="s">
        <v>76</v>
      </c>
      <c r="D8" s="234"/>
      <c r="E8" s="234"/>
      <c r="F8" s="234"/>
      <c r="G8" s="234"/>
      <c r="H8" s="234"/>
      <c r="I8" s="234"/>
      <c r="J8" s="234"/>
      <c r="K8" s="234"/>
      <c r="L8" s="234"/>
      <c r="M8" s="229">
        <f>'Other Deduction'!B5</f>
        <v>0</v>
      </c>
      <c r="N8" s="229"/>
      <c r="O8" s="229"/>
      <c r="P8" s="253"/>
      <c r="Q8" s="254"/>
    </row>
    <row r="9" spans="2:17" s="20" customFormat="1" ht="15" customHeight="1">
      <c r="B9" s="250"/>
      <c r="C9" s="233" t="s">
        <v>200</v>
      </c>
      <c r="D9" s="234"/>
      <c r="E9" s="234"/>
      <c r="F9" s="234"/>
      <c r="G9" s="234"/>
      <c r="H9" s="234"/>
      <c r="I9" s="234"/>
      <c r="J9" s="234"/>
      <c r="K9" s="234"/>
      <c r="L9" s="234"/>
      <c r="M9" s="229">
        <f>IF(Q6&lt;40000,Q6,40000)</f>
        <v>40000</v>
      </c>
      <c r="N9" s="229"/>
      <c r="O9" s="229"/>
      <c r="P9" s="30" t="s">
        <v>11</v>
      </c>
      <c r="Q9" s="39">
        <f>SUM(M7:O9)</f>
        <v>40000</v>
      </c>
    </row>
    <row r="10" spans="2:17" s="20" customFormat="1" ht="15" customHeight="1">
      <c r="B10" s="37">
        <v>6</v>
      </c>
      <c r="C10" s="217" t="s">
        <v>12</v>
      </c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30" t="s">
        <v>11</v>
      </c>
      <c r="Q10" s="39">
        <f>Q6-Q9</f>
        <v>641284</v>
      </c>
    </row>
    <row r="11" spans="2:17" s="20" customFormat="1" ht="15" customHeight="1">
      <c r="B11" s="215">
        <v>7</v>
      </c>
      <c r="C11" s="216" t="s">
        <v>34</v>
      </c>
      <c r="D11" s="216"/>
      <c r="E11" s="216"/>
      <c r="F11" s="216"/>
      <c r="G11" s="216"/>
      <c r="H11" s="216"/>
      <c r="I11" s="216"/>
      <c r="J11" s="216"/>
      <c r="K11" s="217" t="s">
        <v>35</v>
      </c>
      <c r="L11" s="217"/>
      <c r="M11" s="229">
        <f>'Other Deduction'!B6</f>
        <v>0</v>
      </c>
      <c r="N11" s="229"/>
      <c r="O11" s="229"/>
      <c r="P11" s="230"/>
      <c r="Q11" s="231"/>
    </row>
    <row r="12" spans="2:17" s="20" customFormat="1" ht="15" customHeight="1">
      <c r="B12" s="215"/>
      <c r="C12" s="224" t="s">
        <v>36</v>
      </c>
      <c r="D12" s="225"/>
      <c r="E12" s="221" t="s">
        <v>91</v>
      </c>
      <c r="F12" s="222"/>
      <c r="G12" s="223"/>
      <c r="H12" s="232" t="s">
        <v>13</v>
      </c>
      <c r="I12" s="232"/>
      <c r="J12" s="232"/>
      <c r="K12" s="217" t="s">
        <v>37</v>
      </c>
      <c r="L12" s="217"/>
      <c r="M12" s="217" t="s">
        <v>67</v>
      </c>
      <c r="N12" s="217"/>
      <c r="O12" s="217"/>
      <c r="P12" s="230"/>
      <c r="Q12" s="231"/>
    </row>
    <row r="13" spans="2:17" s="20" customFormat="1" ht="15" customHeight="1">
      <c r="B13" s="215"/>
      <c r="C13" s="226"/>
      <c r="D13" s="227"/>
      <c r="E13" s="218">
        <f>ROUND(M11*0.3,0)</f>
        <v>0</v>
      </c>
      <c r="F13" s="219"/>
      <c r="G13" s="220"/>
      <c r="H13" s="229">
        <f>IF((GA55A!W33+'Other Deduction'!B9)&gt;200000,200000,(GA55A!W33+'Other Deduction'!B9))</f>
        <v>0</v>
      </c>
      <c r="I13" s="229"/>
      <c r="J13" s="229"/>
      <c r="K13" s="229">
        <f>'Other Deduction'!B7</f>
        <v>0</v>
      </c>
      <c r="L13" s="229"/>
      <c r="M13" s="229">
        <f>E13+H13+K13</f>
        <v>0</v>
      </c>
      <c r="N13" s="229"/>
      <c r="O13" s="229"/>
      <c r="P13" s="230"/>
      <c r="Q13" s="231"/>
    </row>
    <row r="14" spans="2:17" s="20" customFormat="1" ht="15" customHeight="1">
      <c r="B14" s="37"/>
      <c r="C14" s="217" t="s">
        <v>38</v>
      </c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30" t="s">
        <v>11</v>
      </c>
      <c r="Q14" s="39">
        <f>M11-M13</f>
        <v>0</v>
      </c>
    </row>
    <row r="15" spans="2:17" s="20" customFormat="1" ht="15" customHeight="1">
      <c r="B15" s="37">
        <v>8</v>
      </c>
      <c r="C15" s="217" t="s">
        <v>68</v>
      </c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30" t="s">
        <v>11</v>
      </c>
      <c r="Q15" s="39">
        <f>Q10+Q14</f>
        <v>641284</v>
      </c>
    </row>
    <row r="16" spans="2:17" s="20" customFormat="1" ht="15" customHeight="1">
      <c r="B16" s="37">
        <v>9</v>
      </c>
      <c r="C16" s="216" t="s">
        <v>28</v>
      </c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30" t="s">
        <v>11</v>
      </c>
      <c r="Q16" s="39">
        <f>'Other Deduction'!E3+'Other Deduction'!E4</f>
        <v>0</v>
      </c>
    </row>
    <row r="17" spans="2:17" s="20" customFormat="1" ht="15" customHeight="1">
      <c r="B17" s="37">
        <v>10</v>
      </c>
      <c r="C17" s="216" t="s">
        <v>39</v>
      </c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30" t="s">
        <v>11</v>
      </c>
      <c r="Q17" s="38">
        <f>Q15+Q16</f>
        <v>641284</v>
      </c>
    </row>
    <row r="18" spans="2:17" s="20" customFormat="1" ht="15" customHeight="1">
      <c r="B18" s="248">
        <v>11</v>
      </c>
      <c r="C18" s="237" t="s">
        <v>128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55"/>
    </row>
    <row r="19" spans="2:17" s="20" customFormat="1" ht="15" customHeight="1">
      <c r="B19" s="249"/>
      <c r="C19" s="256" t="s">
        <v>110</v>
      </c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7"/>
    </row>
    <row r="20" spans="2:17" s="20" customFormat="1" ht="15" customHeight="1">
      <c r="B20" s="249"/>
      <c r="C20" s="8" t="s">
        <v>40</v>
      </c>
      <c r="D20" s="216" t="s">
        <v>77</v>
      </c>
      <c r="E20" s="216"/>
      <c r="F20" s="216"/>
      <c r="G20" s="216"/>
      <c r="H20" s="30" t="s">
        <v>11</v>
      </c>
      <c r="I20" s="18">
        <f>GA55A!Q33</f>
        <v>36000</v>
      </c>
      <c r="J20" s="8" t="s">
        <v>41</v>
      </c>
      <c r="K20" s="258" t="s">
        <v>119</v>
      </c>
      <c r="L20" s="258"/>
      <c r="M20" s="258"/>
      <c r="N20" s="30" t="s">
        <v>11</v>
      </c>
      <c r="O20" s="18">
        <f>IF(GA55A!Z2="Yes",GA55A!O33,0)</f>
        <v>92870</v>
      </c>
      <c r="P20" s="251"/>
      <c r="Q20" s="252"/>
    </row>
    <row r="21" spans="2:17" s="20" customFormat="1" ht="15" customHeight="1">
      <c r="B21" s="249"/>
      <c r="C21" s="8" t="s">
        <v>42</v>
      </c>
      <c r="D21" s="216" t="s">
        <v>78</v>
      </c>
      <c r="E21" s="216"/>
      <c r="F21" s="216"/>
      <c r="G21" s="216"/>
      <c r="H21" s="30" t="s">
        <v>11</v>
      </c>
      <c r="I21" s="18">
        <f>GA55A!T33+'Other Deduction'!B10</f>
        <v>13104</v>
      </c>
      <c r="J21" s="8" t="s">
        <v>43</v>
      </c>
      <c r="K21" s="259" t="s">
        <v>44</v>
      </c>
      <c r="L21" s="259"/>
      <c r="M21" s="259"/>
      <c r="N21" s="30" t="s">
        <v>11</v>
      </c>
      <c r="O21" s="18">
        <f>'Other Deduction'!E6</f>
        <v>0</v>
      </c>
      <c r="P21" s="263"/>
      <c r="Q21" s="264"/>
    </row>
    <row r="22" spans="2:17" s="20" customFormat="1" ht="15" customHeight="1">
      <c r="B22" s="249"/>
      <c r="C22" s="8" t="s">
        <v>45</v>
      </c>
      <c r="D22" s="216" t="s">
        <v>79</v>
      </c>
      <c r="E22" s="216"/>
      <c r="F22" s="216"/>
      <c r="G22" s="216"/>
      <c r="H22" s="30" t="s">
        <v>11</v>
      </c>
      <c r="I22" s="18">
        <f>'Other Deduction'!B14</f>
        <v>0</v>
      </c>
      <c r="J22" s="8" t="s">
        <v>46</v>
      </c>
      <c r="K22" s="259" t="s">
        <v>17</v>
      </c>
      <c r="L22" s="259"/>
      <c r="M22" s="259"/>
      <c r="N22" s="30" t="s">
        <v>11</v>
      </c>
      <c r="O22" s="19">
        <f>'Other Deduction'!B15</f>
        <v>0</v>
      </c>
      <c r="P22" s="263"/>
      <c r="Q22" s="264"/>
    </row>
    <row r="23" spans="2:17" s="20" customFormat="1" ht="15" customHeight="1">
      <c r="B23" s="249"/>
      <c r="C23" s="8" t="s">
        <v>47</v>
      </c>
      <c r="D23" s="216" t="s">
        <v>80</v>
      </c>
      <c r="E23" s="216"/>
      <c r="F23" s="216"/>
      <c r="G23" s="216"/>
      <c r="H23" s="30" t="s">
        <v>11</v>
      </c>
      <c r="I23" s="18">
        <f>'Other Deduction'!B16</f>
        <v>0</v>
      </c>
      <c r="J23" s="8" t="s">
        <v>48</v>
      </c>
      <c r="K23" s="259" t="s">
        <v>112</v>
      </c>
      <c r="L23" s="259"/>
      <c r="M23" s="259"/>
      <c r="N23" s="30" t="s">
        <v>11</v>
      </c>
      <c r="O23" s="19">
        <f>'Other Deduction'!B12</f>
        <v>0</v>
      </c>
      <c r="P23" s="263"/>
      <c r="Q23" s="264"/>
    </row>
    <row r="24" spans="2:17" s="20" customFormat="1" ht="15" customHeight="1">
      <c r="B24" s="249"/>
      <c r="C24" s="8" t="s">
        <v>49</v>
      </c>
      <c r="D24" s="216" t="s">
        <v>81</v>
      </c>
      <c r="E24" s="216"/>
      <c r="F24" s="216"/>
      <c r="G24" s="216"/>
      <c r="H24" s="30" t="s">
        <v>11</v>
      </c>
      <c r="I24" s="18">
        <f>'Other Deduction'!B17</f>
        <v>0</v>
      </c>
      <c r="J24" s="8" t="s">
        <v>50</v>
      </c>
      <c r="K24" s="259" t="s">
        <v>115</v>
      </c>
      <c r="L24" s="259"/>
      <c r="M24" s="259"/>
      <c r="N24" s="30" t="s">
        <v>11</v>
      </c>
      <c r="O24" s="18">
        <f>'Other Deduction'!E15</f>
        <v>0</v>
      </c>
      <c r="P24" s="263"/>
      <c r="Q24" s="264"/>
    </row>
    <row r="25" spans="2:17" s="20" customFormat="1" ht="15" customHeight="1">
      <c r="B25" s="249"/>
      <c r="C25" s="8" t="s">
        <v>51</v>
      </c>
      <c r="D25" s="216" t="s">
        <v>82</v>
      </c>
      <c r="E25" s="216"/>
      <c r="F25" s="216"/>
      <c r="G25" s="216"/>
      <c r="H25" s="30" t="s">
        <v>11</v>
      </c>
      <c r="I25" s="18">
        <f>IF(GA55A!Z2="No",GA55A!O33,0)</f>
        <v>0</v>
      </c>
      <c r="J25" s="8" t="s">
        <v>52</v>
      </c>
      <c r="K25" s="259" t="s">
        <v>114</v>
      </c>
      <c r="L25" s="259"/>
      <c r="M25" s="259"/>
      <c r="N25" s="30" t="s">
        <v>11</v>
      </c>
      <c r="O25" s="18">
        <f>'Other Deduction'!E16</f>
        <v>0</v>
      </c>
      <c r="P25" s="263"/>
      <c r="Q25" s="264"/>
    </row>
    <row r="26" spans="2:17" s="20" customFormat="1" ht="15" customHeight="1">
      <c r="B26" s="249"/>
      <c r="C26" s="8" t="s">
        <v>53</v>
      </c>
      <c r="D26" s="233" t="s">
        <v>122</v>
      </c>
      <c r="E26" s="234"/>
      <c r="F26" s="234"/>
      <c r="G26" s="235"/>
      <c r="H26" s="30" t="s">
        <v>11</v>
      </c>
      <c r="I26" s="19">
        <f>IF(OR(GA55A!U13=0,GA55A!U13=""),0,220)</f>
        <v>220</v>
      </c>
      <c r="J26" s="8" t="s">
        <v>54</v>
      </c>
      <c r="K26" s="236" t="s">
        <v>113</v>
      </c>
      <c r="L26" s="236"/>
      <c r="M26" s="236"/>
      <c r="N26" s="30" t="s">
        <v>11</v>
      </c>
      <c r="O26" s="18">
        <f>'Other Deduction'!B11</f>
        <v>0</v>
      </c>
      <c r="P26" s="263"/>
      <c r="Q26" s="264"/>
    </row>
    <row r="27" spans="2:17" s="20" customFormat="1" ht="15" customHeight="1">
      <c r="B27" s="249"/>
      <c r="C27" s="8" t="s">
        <v>55</v>
      </c>
      <c r="D27" s="216" t="s">
        <v>9</v>
      </c>
      <c r="E27" s="216"/>
      <c r="F27" s="216"/>
      <c r="G27" s="216"/>
      <c r="H27" s="30" t="s">
        <v>11</v>
      </c>
      <c r="I27" s="19">
        <f>'Other Deduction'!B13</f>
        <v>0</v>
      </c>
      <c r="J27" s="8" t="s">
        <v>56</v>
      </c>
      <c r="K27" s="236" t="s">
        <v>160</v>
      </c>
      <c r="L27" s="236"/>
      <c r="M27" s="236"/>
      <c r="N27" s="30" t="s">
        <v>11</v>
      </c>
      <c r="O27" s="18">
        <f>'Other Deduction'!E5</f>
        <v>0</v>
      </c>
      <c r="P27" s="263"/>
      <c r="Q27" s="264"/>
    </row>
    <row r="28" spans="2:17" s="20" customFormat="1" ht="15" customHeight="1">
      <c r="B28" s="249"/>
      <c r="C28" s="8" t="s">
        <v>57</v>
      </c>
      <c r="D28" s="216" t="s">
        <v>92</v>
      </c>
      <c r="E28" s="216"/>
      <c r="F28" s="216"/>
      <c r="G28" s="216"/>
      <c r="H28" s="30" t="s">
        <v>11</v>
      </c>
      <c r="I28" s="18">
        <f>GA55A!V33+'Other Deduction'!B8</f>
        <v>0</v>
      </c>
      <c r="J28" s="8" t="s">
        <v>188</v>
      </c>
      <c r="K28" s="236" t="s">
        <v>189</v>
      </c>
      <c r="L28" s="236"/>
      <c r="M28" s="236"/>
      <c r="N28" s="118" t="s">
        <v>11</v>
      </c>
      <c r="O28" s="18">
        <f>'Other Deduction'!B18</f>
        <v>0</v>
      </c>
      <c r="P28" s="263"/>
      <c r="Q28" s="264"/>
    </row>
    <row r="29" spans="2:17" s="20" customFormat="1" ht="15" customHeight="1">
      <c r="B29" s="249"/>
      <c r="C29" s="260" t="s">
        <v>193</v>
      </c>
      <c r="D29" s="261"/>
      <c r="E29" s="261"/>
      <c r="F29" s="261"/>
      <c r="G29" s="261"/>
      <c r="H29" s="261"/>
      <c r="I29" s="261"/>
      <c r="J29" s="261"/>
      <c r="K29" s="261"/>
      <c r="L29" s="261"/>
      <c r="M29" s="262"/>
      <c r="N29" s="30" t="s">
        <v>11</v>
      </c>
      <c r="O29" s="21">
        <f>SUM(I20:I28)+SUM(O20:O28)</f>
        <v>142194</v>
      </c>
      <c r="P29" s="253"/>
      <c r="Q29" s="254"/>
    </row>
    <row r="30" spans="2:17" s="20" customFormat="1" ht="15" customHeight="1">
      <c r="B30" s="249"/>
      <c r="C30" s="245" t="s">
        <v>109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30" t="s">
        <v>11</v>
      </c>
      <c r="Q30" s="38">
        <f>IF(O29&lt;150001,ROUND(O29,0),150000)</f>
        <v>142194</v>
      </c>
    </row>
    <row r="31" spans="2:17" s="20" customFormat="1" ht="15" customHeight="1">
      <c r="B31" s="249"/>
      <c r="C31" s="265" t="s">
        <v>131</v>
      </c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7"/>
      <c r="P31" s="59"/>
      <c r="Q31" s="39">
        <f>O20</f>
        <v>92870</v>
      </c>
    </row>
    <row r="32" spans="2:17" s="20" customFormat="1" ht="15" customHeight="1">
      <c r="B32" s="249"/>
      <c r="C32" s="307" t="s">
        <v>130</v>
      </c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9"/>
      <c r="P32" s="30" t="s">
        <v>11</v>
      </c>
      <c r="Q32" s="39">
        <f>'Other Deduction'!E7</f>
        <v>0</v>
      </c>
    </row>
    <row r="33" spans="2:17" s="20" customFormat="1" ht="15" customHeight="1">
      <c r="B33" s="250"/>
      <c r="C33" s="245" t="s">
        <v>118</v>
      </c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30" t="s">
        <v>11</v>
      </c>
      <c r="Q33" s="38">
        <f>SUM(Q30:Q32)</f>
        <v>235064</v>
      </c>
    </row>
    <row r="34" spans="2:17" s="20" customFormat="1" ht="15" customHeight="1">
      <c r="B34" s="248">
        <v>12</v>
      </c>
      <c r="C34" s="237" t="s">
        <v>129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55"/>
    </row>
    <row r="35" spans="2:17" s="20" customFormat="1" ht="15" customHeight="1">
      <c r="B35" s="249"/>
      <c r="C35" s="304" t="s">
        <v>225</v>
      </c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6"/>
      <c r="P35" s="30" t="s">
        <v>11</v>
      </c>
      <c r="Q35" s="39">
        <f>'Other Deduction'!E8</f>
        <v>0</v>
      </c>
    </row>
    <row r="36" spans="2:17" s="20" customFormat="1" ht="15" customHeight="1">
      <c r="B36" s="249"/>
      <c r="C36" s="216" t="s">
        <v>226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30" t="s">
        <v>11</v>
      </c>
      <c r="Q36" s="39">
        <f>'Other Deduction'!E9</f>
        <v>0</v>
      </c>
    </row>
    <row r="37" spans="2:17" s="20" customFormat="1" ht="15" customHeight="1">
      <c r="B37" s="249"/>
      <c r="C37" s="216" t="s">
        <v>227</v>
      </c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30" t="s">
        <v>11</v>
      </c>
      <c r="Q37" s="39">
        <f>'Other Deduction'!E10</f>
        <v>0</v>
      </c>
    </row>
    <row r="38" spans="2:17" s="20" customFormat="1" ht="15" customHeight="1">
      <c r="B38" s="249"/>
      <c r="C38" s="216" t="s">
        <v>147</v>
      </c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30" t="s">
        <v>11</v>
      </c>
      <c r="Q38" s="39">
        <f>'Other Deduction'!E11</f>
        <v>0</v>
      </c>
    </row>
    <row r="39" spans="2:17" s="20" customFormat="1" ht="15" customHeight="1">
      <c r="B39" s="249"/>
      <c r="C39" s="216" t="s">
        <v>148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30" t="s">
        <v>11</v>
      </c>
      <c r="Q39" s="39">
        <f>'Other Deduction'!E12</f>
        <v>0</v>
      </c>
    </row>
    <row r="40" spans="2:17" s="20" customFormat="1" ht="15" customHeight="1">
      <c r="B40" s="249"/>
      <c r="C40" s="304" t="s">
        <v>149</v>
      </c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6"/>
      <c r="P40" s="30" t="s">
        <v>11</v>
      </c>
      <c r="Q40" s="39">
        <f>'Other Deduction'!E13</f>
        <v>0</v>
      </c>
    </row>
    <row r="41" spans="2:17" s="20" customFormat="1" ht="15" customHeight="1">
      <c r="B41" s="249"/>
      <c r="C41" s="233" t="s">
        <v>83</v>
      </c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5"/>
      <c r="P41" s="30" t="s">
        <v>11</v>
      </c>
      <c r="Q41" s="39">
        <f>IF('Other Deduction'!E3&lt;10001,'Other Deduction'!E3,10000)</f>
        <v>0</v>
      </c>
    </row>
    <row r="42" spans="2:17" s="20" customFormat="1" ht="15" customHeight="1">
      <c r="B42" s="249"/>
      <c r="C42" s="233" t="s">
        <v>116</v>
      </c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5"/>
      <c r="P42" s="61" t="s">
        <v>11</v>
      </c>
      <c r="Q42" s="39">
        <f>'Other Deduction'!E14</f>
        <v>0</v>
      </c>
    </row>
    <row r="43" spans="2:17" s="20" customFormat="1" ht="15" customHeight="1">
      <c r="B43" s="250"/>
      <c r="C43" s="245" t="s">
        <v>58</v>
      </c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30" t="s">
        <v>11</v>
      </c>
      <c r="Q43" s="40">
        <f>SUM(Q35:Q42)</f>
        <v>0</v>
      </c>
    </row>
    <row r="44" spans="2:17" s="20" customFormat="1" ht="15" customHeight="1">
      <c r="B44" s="37">
        <v>13</v>
      </c>
      <c r="C44" s="237" t="s">
        <v>125</v>
      </c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30" t="s">
        <v>11</v>
      </c>
      <c r="Q44" s="39">
        <f>Q33+Q43</f>
        <v>235064</v>
      </c>
    </row>
    <row r="45" spans="2:17" s="20" customFormat="1" ht="15" customHeight="1">
      <c r="B45" s="37">
        <v>14</v>
      </c>
      <c r="C45" s="216" t="s">
        <v>69</v>
      </c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30" t="s">
        <v>11</v>
      </c>
      <c r="Q45" s="39">
        <f>(Q17-Q44)</f>
        <v>406220</v>
      </c>
    </row>
    <row r="46" spans="2:17" s="20" customFormat="1">
      <c r="B46" s="37">
        <v>15</v>
      </c>
      <c r="C46" s="237" t="s">
        <v>197</v>
      </c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30" t="s">
        <v>11</v>
      </c>
      <c r="Q46" s="38">
        <f>ROUND(Q45,-1)</f>
        <v>406220</v>
      </c>
    </row>
    <row r="47" spans="2:17" s="20" customFormat="1" ht="15" customHeight="1">
      <c r="B47" s="248">
        <v>16</v>
      </c>
      <c r="C47" s="216" t="s">
        <v>59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91"/>
    </row>
    <row r="48" spans="2:17" s="20" customFormat="1" ht="15" customHeight="1">
      <c r="B48" s="249"/>
      <c r="C48" s="292" t="s">
        <v>86</v>
      </c>
      <c r="D48" s="292"/>
      <c r="E48" s="292"/>
      <c r="F48" s="292"/>
      <c r="G48" s="292"/>
      <c r="H48" s="292" t="s">
        <v>103</v>
      </c>
      <c r="I48" s="292"/>
      <c r="J48" s="292"/>
      <c r="K48" s="292"/>
      <c r="L48" s="293" t="s">
        <v>123</v>
      </c>
      <c r="M48" s="294"/>
      <c r="N48" s="294"/>
      <c r="O48" s="295"/>
      <c r="P48" s="9"/>
      <c r="Q48" s="41"/>
    </row>
    <row r="49" spans="2:17" s="20" customFormat="1" ht="15" customHeight="1">
      <c r="B49" s="249"/>
      <c r="C49" s="270" t="s">
        <v>87</v>
      </c>
      <c r="D49" s="271"/>
      <c r="E49" s="272"/>
      <c r="F49" s="269" t="s">
        <v>60</v>
      </c>
      <c r="G49" s="269"/>
      <c r="H49" s="270" t="s">
        <v>104</v>
      </c>
      <c r="I49" s="271"/>
      <c r="J49" s="272"/>
      <c r="K49" s="29" t="s">
        <v>60</v>
      </c>
      <c r="L49" s="270"/>
      <c r="M49" s="271"/>
      <c r="N49" s="272"/>
      <c r="O49" s="94"/>
      <c r="P49" s="30" t="s">
        <v>11</v>
      </c>
      <c r="Q49" s="42">
        <v>0</v>
      </c>
    </row>
    <row r="50" spans="2:17" s="20" customFormat="1" ht="15" customHeight="1">
      <c r="B50" s="249"/>
      <c r="C50" s="270" t="s">
        <v>61</v>
      </c>
      <c r="D50" s="271"/>
      <c r="E50" s="272"/>
      <c r="F50" s="268">
        <v>0.05</v>
      </c>
      <c r="G50" s="269"/>
      <c r="H50" s="269" t="s">
        <v>105</v>
      </c>
      <c r="I50" s="269"/>
      <c r="J50" s="269"/>
      <c r="K50" s="28">
        <v>0.05</v>
      </c>
      <c r="L50" s="270" t="s">
        <v>88</v>
      </c>
      <c r="M50" s="271"/>
      <c r="N50" s="272"/>
      <c r="O50" s="94" t="s">
        <v>60</v>
      </c>
      <c r="P50" s="30" t="s">
        <v>11</v>
      </c>
      <c r="Q50" s="42">
        <f>ROUND(IF(GA55A!P4="No",IF(Q46&lt;250001,0,IF(Q46&gt;500000,12500,((Q46-250000)*0.05))),IF(Q46&lt;300001,0,IF(Q46&gt;500000,10000,((Q46-300000)*0.05)))),0)</f>
        <v>7811</v>
      </c>
    </row>
    <row r="51" spans="2:17" s="20" customFormat="1" ht="15" customHeight="1">
      <c r="B51" s="249"/>
      <c r="C51" s="270" t="s">
        <v>62</v>
      </c>
      <c r="D51" s="271"/>
      <c r="E51" s="272"/>
      <c r="F51" s="268">
        <v>0.2</v>
      </c>
      <c r="G51" s="269"/>
      <c r="H51" s="269" t="s">
        <v>62</v>
      </c>
      <c r="I51" s="269"/>
      <c r="J51" s="269"/>
      <c r="K51" s="28">
        <v>0.2</v>
      </c>
      <c r="L51" s="270" t="s">
        <v>62</v>
      </c>
      <c r="M51" s="271"/>
      <c r="N51" s="272"/>
      <c r="O51" s="93">
        <v>0.2</v>
      </c>
      <c r="P51" s="30" t="s">
        <v>11</v>
      </c>
      <c r="Q51" s="42">
        <f>IF(Q46&lt;500001,0,IF(Q46&gt;1000000,100000,((Q46-500000)*0.2)))</f>
        <v>0</v>
      </c>
    </row>
    <row r="52" spans="2:17" s="20" customFormat="1" ht="15" customHeight="1">
      <c r="B52" s="249"/>
      <c r="C52" s="296" t="s">
        <v>84</v>
      </c>
      <c r="D52" s="297"/>
      <c r="E52" s="298"/>
      <c r="F52" s="268">
        <v>0.3</v>
      </c>
      <c r="G52" s="269"/>
      <c r="H52" s="269" t="s">
        <v>85</v>
      </c>
      <c r="I52" s="269"/>
      <c r="J52" s="269"/>
      <c r="K52" s="28">
        <v>0.3</v>
      </c>
      <c r="L52" s="270" t="s">
        <v>85</v>
      </c>
      <c r="M52" s="271"/>
      <c r="N52" s="272"/>
      <c r="O52" s="93">
        <v>0.3</v>
      </c>
      <c r="P52" s="30" t="s">
        <v>11</v>
      </c>
      <c r="Q52" s="42">
        <f>IF(Q46&lt;1000001,0,((Q46-1000000)*0.3))</f>
        <v>0</v>
      </c>
    </row>
    <row r="53" spans="2:17" s="20" customFormat="1" ht="15" customHeight="1">
      <c r="B53" s="249"/>
      <c r="C53" s="286" t="s">
        <v>70</v>
      </c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8"/>
      <c r="P53" s="30" t="s">
        <v>11</v>
      </c>
      <c r="Q53" s="38">
        <f>SUM(Q49:Q52)</f>
        <v>7811</v>
      </c>
    </row>
    <row r="54" spans="2:17" s="20" customFormat="1" ht="15" customHeight="1">
      <c r="B54" s="249"/>
      <c r="C54" s="299" t="s">
        <v>195</v>
      </c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1"/>
      <c r="P54" s="48" t="s">
        <v>11</v>
      </c>
      <c r="Q54" s="39">
        <f>IF(Q46&gt;350000,0,IF(Q53&lt;2501,Q53,2500))</f>
        <v>0</v>
      </c>
    </row>
    <row r="55" spans="2:17" s="20" customFormat="1" ht="15" customHeight="1">
      <c r="B55" s="249"/>
      <c r="C55" s="286" t="s">
        <v>107</v>
      </c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8"/>
      <c r="P55" s="48" t="s">
        <v>11</v>
      </c>
      <c r="Q55" s="38">
        <f>Q53-Q54</f>
        <v>7811</v>
      </c>
    </row>
    <row r="56" spans="2:17" s="20" customFormat="1" ht="15" customHeight="1">
      <c r="B56" s="249"/>
      <c r="C56" s="289" t="s">
        <v>217</v>
      </c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30" t="s">
        <v>11</v>
      </c>
      <c r="Q56" s="39">
        <f>ROUND(Q55*0.04,0)</f>
        <v>312</v>
      </c>
    </row>
    <row r="57" spans="2:17" s="20" customFormat="1" ht="15" customHeight="1">
      <c r="B57" s="250"/>
      <c r="C57" s="290" t="s">
        <v>108</v>
      </c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30" t="s">
        <v>11</v>
      </c>
      <c r="Q57" s="38">
        <f>SUM(Q55:Q56)</f>
        <v>8123</v>
      </c>
    </row>
    <row r="58" spans="2:17" s="20" customFormat="1" ht="15" customHeight="1">
      <c r="B58" s="37">
        <v>17</v>
      </c>
      <c r="C58" s="233" t="s">
        <v>71</v>
      </c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5"/>
      <c r="P58" s="30" t="s">
        <v>11</v>
      </c>
      <c r="Q58" s="39">
        <f>'Other Deduction'!E17</f>
        <v>0</v>
      </c>
    </row>
    <row r="59" spans="2:17" s="20" customFormat="1" ht="15" customHeight="1">
      <c r="B59" s="37">
        <v>18</v>
      </c>
      <c r="C59" s="237" t="s">
        <v>89</v>
      </c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30" t="s">
        <v>11</v>
      </c>
      <c r="Q59" s="38">
        <f>Q57-Q58</f>
        <v>8123</v>
      </c>
    </row>
    <row r="60" spans="2:17" ht="33.75" customHeight="1">
      <c r="B60" s="248">
        <v>19</v>
      </c>
      <c r="C60" s="281" t="s">
        <v>63</v>
      </c>
      <c r="D60" s="281"/>
      <c r="E60" s="282"/>
      <c r="F60" s="278" t="s">
        <v>218</v>
      </c>
      <c r="G60" s="278"/>
      <c r="H60" s="278"/>
      <c r="I60" s="278"/>
      <c r="J60" s="279" t="s">
        <v>219</v>
      </c>
      <c r="K60" s="280"/>
      <c r="L60" s="132" t="s">
        <v>220</v>
      </c>
      <c r="M60" s="279" t="s">
        <v>221</v>
      </c>
      <c r="N60" s="280"/>
      <c r="O60" s="98" t="s">
        <v>93</v>
      </c>
      <c r="P60" s="279" t="s">
        <v>196</v>
      </c>
      <c r="Q60" s="303"/>
    </row>
    <row r="61" spans="2:17">
      <c r="B61" s="250"/>
      <c r="C61" s="283"/>
      <c r="D61" s="283"/>
      <c r="E61" s="284"/>
      <c r="F61" s="273">
        <f>SUM(GA55A!X12:X18)</f>
        <v>0</v>
      </c>
      <c r="G61" s="273"/>
      <c r="H61" s="273"/>
      <c r="I61" s="273"/>
      <c r="J61" s="273">
        <f>SUM(GA55A!X19:X21)</f>
        <v>0</v>
      </c>
      <c r="K61" s="273"/>
      <c r="L61" s="27">
        <f>GA55A!X22</f>
        <v>0</v>
      </c>
      <c r="M61" s="273">
        <f>GA55A!X23</f>
        <v>0</v>
      </c>
      <c r="N61" s="273"/>
      <c r="O61" s="101">
        <f>SUM(GA55A!X24:X32)+'Other Deduction'!E18</f>
        <v>10950</v>
      </c>
      <c r="P61" s="274">
        <f>F61+J61+L61+M61+O61</f>
        <v>10950</v>
      </c>
      <c r="Q61" s="275"/>
    </row>
    <row r="62" spans="2:17" ht="17" thickBot="1">
      <c r="B62" s="276" t="str">
        <f>IF(Q59&gt;P61,"Income Tax Payable",IF(Q59&lt;P61,"Income Tax Refundable","Income Tax Payble/Refundable"))</f>
        <v>Income Tax Refundable</v>
      </c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43" t="s">
        <v>11</v>
      </c>
      <c r="Q62" s="44">
        <f>IF(Q59&gt;P61,Q59-P61,P61-Q59)</f>
        <v>2827</v>
      </c>
    </row>
    <row r="63" spans="2:17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50"/>
      <c r="Q63" s="51"/>
    </row>
    <row r="64" spans="2:17" ht="17">
      <c r="B64" s="10"/>
      <c r="C64" s="11"/>
      <c r="D64" s="11"/>
      <c r="E64" s="52" t="s">
        <v>126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3"/>
    </row>
    <row r="65" spans="1:18">
      <c r="B65" s="10"/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3"/>
    </row>
    <row r="66" spans="1:18" s="105" customFormat="1" ht="15.75" customHeight="1">
      <c r="B66" s="106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</row>
    <row r="67" spans="1:18" s="105" customFormat="1" ht="15.75" hidden="1" customHeight="1">
      <c r="B67" s="107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</row>
    <row r="68" spans="1:18" s="105" customFormat="1" ht="24" hidden="1" customHeight="1">
      <c r="B68" s="106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</row>
    <row r="69" spans="1:18" s="105" customFormat="1" ht="15.75" hidden="1" customHeight="1">
      <c r="B69" s="106"/>
      <c r="C69" s="108"/>
      <c r="D69" s="108"/>
      <c r="E69" s="108"/>
      <c r="F69" s="108"/>
      <c r="G69" s="108"/>
      <c r="H69" s="108"/>
      <c r="I69" s="108"/>
      <c r="J69" s="108"/>
      <c r="K69" s="108"/>
      <c r="L69" s="285"/>
      <c r="M69" s="285"/>
      <c r="N69" s="285"/>
      <c r="O69" s="285"/>
      <c r="P69" s="285"/>
      <c r="Q69" s="285"/>
    </row>
    <row r="70" spans="1:18" s="105" customFormat="1" ht="15.75" hidden="1" customHeight="1">
      <c r="B70" s="106"/>
      <c r="C70" s="108"/>
      <c r="D70" s="108"/>
      <c r="E70" s="108"/>
      <c r="F70" s="108"/>
      <c r="G70" s="108"/>
      <c r="H70" s="108"/>
      <c r="I70" s="108"/>
      <c r="J70" s="108"/>
      <c r="K70" s="108"/>
      <c r="L70" s="285"/>
      <c r="M70" s="285"/>
      <c r="N70" s="285"/>
      <c r="O70" s="285"/>
      <c r="P70" s="285"/>
      <c r="Q70" s="285"/>
    </row>
    <row r="71" spans="1:18" s="105" customFormat="1" ht="15.75" hidden="1" customHeight="1">
      <c r="B71" s="106"/>
      <c r="C71" s="108"/>
      <c r="D71" s="108"/>
      <c r="E71" s="108"/>
      <c r="F71" s="108"/>
      <c r="G71" s="108"/>
      <c r="H71" s="108"/>
      <c r="I71" s="108"/>
      <c r="J71" s="108"/>
      <c r="K71" s="108"/>
      <c r="L71" s="285"/>
      <c r="M71" s="285"/>
      <c r="N71" s="285"/>
      <c r="O71" s="285"/>
      <c r="P71" s="285"/>
      <c r="Q71" s="285"/>
    </row>
    <row r="72" spans="1:18" s="105" customFormat="1" ht="15.75" hidden="1" customHeight="1">
      <c r="B72" s="106"/>
      <c r="C72" s="108"/>
      <c r="D72" s="108"/>
      <c r="E72" s="108"/>
      <c r="F72" s="108"/>
      <c r="G72" s="108"/>
      <c r="H72" s="108"/>
      <c r="I72" s="108"/>
      <c r="J72" s="108"/>
      <c r="K72" s="108"/>
      <c r="L72" s="285"/>
      <c r="M72" s="285"/>
      <c r="N72" s="285"/>
      <c r="O72" s="285"/>
      <c r="P72" s="285"/>
      <c r="Q72" s="285"/>
    </row>
    <row r="73" spans="1:18" s="105" customFormat="1" ht="15.75" hidden="1" customHeight="1">
      <c r="B73" s="106"/>
      <c r="C73" s="108"/>
      <c r="D73" s="108"/>
      <c r="E73" s="108"/>
      <c r="F73" s="108"/>
      <c r="G73" s="108"/>
      <c r="H73" s="108"/>
      <c r="I73" s="108"/>
      <c r="J73" s="108"/>
      <c r="K73" s="108"/>
      <c r="L73" s="285"/>
      <c r="M73" s="285"/>
      <c r="N73" s="285"/>
      <c r="O73" s="285"/>
      <c r="P73" s="285"/>
      <c r="Q73" s="285"/>
    </row>
    <row r="74" spans="1:18" s="105" customFormat="1" hidden="1">
      <c r="B74" s="107"/>
      <c r="C74" s="109"/>
      <c r="D74" s="228"/>
      <c r="E74" s="228"/>
      <c r="F74" s="228"/>
      <c r="G74" s="228"/>
      <c r="H74" s="228"/>
      <c r="I74" s="228"/>
      <c r="J74" s="228"/>
      <c r="K74" s="109"/>
      <c r="L74" s="285"/>
      <c r="M74" s="285"/>
      <c r="N74" s="285"/>
      <c r="O74" s="285"/>
      <c r="P74" s="285"/>
      <c r="Q74" s="285"/>
    </row>
    <row r="75" spans="1:18" s="105" customFormat="1" hidden="1">
      <c r="B75" s="107"/>
      <c r="C75" s="109"/>
      <c r="D75" s="109"/>
      <c r="E75" s="109"/>
      <c r="F75" s="109"/>
      <c r="G75" s="109"/>
      <c r="H75" s="109"/>
      <c r="I75" s="109"/>
      <c r="J75" s="109"/>
      <c r="K75" s="109"/>
      <c r="L75" s="285"/>
      <c r="M75" s="285"/>
      <c r="N75" s="285"/>
      <c r="O75" s="285"/>
      <c r="P75" s="285"/>
      <c r="Q75" s="285"/>
    </row>
    <row r="76" spans="1:18" hidden="1">
      <c r="A76" s="88"/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1"/>
      <c r="Q76" s="92"/>
      <c r="R76" s="88"/>
    </row>
    <row r="77" spans="1:18" hidden="1">
      <c r="A77" s="88"/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1"/>
      <c r="Q77" s="92"/>
      <c r="R77" s="88"/>
    </row>
    <row r="78" spans="1:18" hidden="1">
      <c r="A78" s="88"/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1"/>
      <c r="Q78" s="92"/>
      <c r="R78" s="88"/>
    </row>
  </sheetData>
  <sheetProtection password="CF11" sheet="1" objects="1" scenarios="1" selectLockedCells="1"/>
  <customSheetViews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19">
    <mergeCell ref="F50:G50"/>
    <mergeCell ref="C45:O45"/>
    <mergeCell ref="C46:O46"/>
    <mergeCell ref="F49:G49"/>
    <mergeCell ref="H49:J49"/>
    <mergeCell ref="L49:N49"/>
    <mergeCell ref="D28:G28"/>
    <mergeCell ref="C32:O32"/>
    <mergeCell ref="C33:O33"/>
    <mergeCell ref="C41:O41"/>
    <mergeCell ref="C42:O42"/>
    <mergeCell ref="B34:B43"/>
    <mergeCell ref="C34:Q34"/>
    <mergeCell ref="C35:O35"/>
    <mergeCell ref="C36:O36"/>
    <mergeCell ref="C37:O37"/>
    <mergeCell ref="C38:O38"/>
    <mergeCell ref="C39:O39"/>
    <mergeCell ref="C40:O40"/>
    <mergeCell ref="C43:O43"/>
    <mergeCell ref="L69:Q75"/>
    <mergeCell ref="C53:O53"/>
    <mergeCell ref="C56:O56"/>
    <mergeCell ref="C57:O57"/>
    <mergeCell ref="B47:B57"/>
    <mergeCell ref="C47:Q47"/>
    <mergeCell ref="C48:G48"/>
    <mergeCell ref="H48:K48"/>
    <mergeCell ref="L48:O48"/>
    <mergeCell ref="C51:E51"/>
    <mergeCell ref="C52:E52"/>
    <mergeCell ref="C49:E49"/>
    <mergeCell ref="C50:E50"/>
    <mergeCell ref="F51:G51"/>
    <mergeCell ref="H51:J51"/>
    <mergeCell ref="L51:N51"/>
    <mergeCell ref="H50:J50"/>
    <mergeCell ref="L50:N50"/>
    <mergeCell ref="C54:O54"/>
    <mergeCell ref="C55:O55"/>
    <mergeCell ref="C66:Q68"/>
    <mergeCell ref="P60:Q60"/>
    <mergeCell ref="F61:I61"/>
    <mergeCell ref="J61:K61"/>
    <mergeCell ref="F52:G52"/>
    <mergeCell ref="H52:J52"/>
    <mergeCell ref="L52:N52"/>
    <mergeCell ref="M61:N61"/>
    <mergeCell ref="P61:Q61"/>
    <mergeCell ref="B62:O62"/>
    <mergeCell ref="C58:O58"/>
    <mergeCell ref="C59:O59"/>
    <mergeCell ref="F60:I60"/>
    <mergeCell ref="J60:K60"/>
    <mergeCell ref="M60:N60"/>
    <mergeCell ref="C60:E61"/>
    <mergeCell ref="B60:B61"/>
    <mergeCell ref="B18:B33"/>
    <mergeCell ref="C18:Q18"/>
    <mergeCell ref="C19:Q19"/>
    <mergeCell ref="D20:G20"/>
    <mergeCell ref="K20:M20"/>
    <mergeCell ref="D21:G21"/>
    <mergeCell ref="K21:M21"/>
    <mergeCell ref="C29:M29"/>
    <mergeCell ref="K28:M28"/>
    <mergeCell ref="P20:Q29"/>
    <mergeCell ref="D22:G22"/>
    <mergeCell ref="K22:M22"/>
    <mergeCell ref="D23:G23"/>
    <mergeCell ref="K23:M23"/>
    <mergeCell ref="D24:G24"/>
    <mergeCell ref="K24:M24"/>
    <mergeCell ref="D25:G25"/>
    <mergeCell ref="K25:M25"/>
    <mergeCell ref="C31:O31"/>
    <mergeCell ref="C30:O30"/>
    <mergeCell ref="B1:Q1"/>
    <mergeCell ref="B2:Q2"/>
    <mergeCell ref="C3:D3"/>
    <mergeCell ref="P3:Q3"/>
    <mergeCell ref="C4:O4"/>
    <mergeCell ref="C5:O5"/>
    <mergeCell ref="C6:O6"/>
    <mergeCell ref="C10:O10"/>
    <mergeCell ref="C7:L7"/>
    <mergeCell ref="M7:O7"/>
    <mergeCell ref="C9:L9"/>
    <mergeCell ref="M9:O9"/>
    <mergeCell ref="E3:J3"/>
    <mergeCell ref="L3:N3"/>
    <mergeCell ref="B7:B9"/>
    <mergeCell ref="M8:O8"/>
    <mergeCell ref="C8:L8"/>
    <mergeCell ref="P7:Q8"/>
    <mergeCell ref="B11:B13"/>
    <mergeCell ref="C11:J11"/>
    <mergeCell ref="K11:L11"/>
    <mergeCell ref="E13:G13"/>
    <mergeCell ref="E12:G12"/>
    <mergeCell ref="C12:D13"/>
    <mergeCell ref="D74:J74"/>
    <mergeCell ref="M11:O11"/>
    <mergeCell ref="P11:Q13"/>
    <mergeCell ref="H12:J12"/>
    <mergeCell ref="K12:L12"/>
    <mergeCell ref="C14:O14"/>
    <mergeCell ref="C15:O15"/>
    <mergeCell ref="C16:O16"/>
    <mergeCell ref="C17:O17"/>
    <mergeCell ref="D26:G26"/>
    <mergeCell ref="K26:M26"/>
    <mergeCell ref="M12:O12"/>
    <mergeCell ref="H13:J13"/>
    <mergeCell ref="K13:L13"/>
    <mergeCell ref="M13:O13"/>
    <mergeCell ref="D27:G27"/>
    <mergeCell ref="K27:M27"/>
    <mergeCell ref="C44:O44"/>
  </mergeCells>
  <printOptions horizontalCentered="1"/>
  <pageMargins left="0.39370078740157483" right="0.23622047244094491" top="0.23622047244094491" bottom="0.27559055118110237" header="0.19685039370078741" footer="0.23622047244094491"/>
  <pageSetup paperSize="9" scale="83" orientation="portrait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How To Use</vt:lpstr>
      <vt:lpstr>GA55A</vt:lpstr>
      <vt:lpstr>Other Deduction</vt:lpstr>
      <vt:lpstr>Computation</vt:lpstr>
      <vt:lpstr>Computation!Print_Area</vt:lpstr>
      <vt:lpstr>GA55A!Print_Area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narendra choudhary</cp:lastModifiedBy>
  <cp:lastPrinted>2018-10-18T12:33:00Z</cp:lastPrinted>
  <dcterms:created xsi:type="dcterms:W3CDTF">2013-12-06T08:14:36Z</dcterms:created>
  <dcterms:modified xsi:type="dcterms:W3CDTF">2018-10-23T12:35:58Z</dcterms:modified>
</cp:coreProperties>
</file>