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TTENDANCE" sheetId="1" r:id="rId3"/>
    <sheet state="visible" name="ATT" sheetId="2" r:id="rId4"/>
    <sheet state="visible" name="राशन" sheetId="3" r:id="rId5"/>
    <sheet state="visible" name="1-5" sheetId="4" r:id="rId6"/>
    <sheet state="visible" name="6-8" sheetId="5" r:id="rId7"/>
    <sheet state="visible" name="MDM A" sheetId="6" r:id="rId8"/>
    <sheet state="visible" name="MDM B" sheetId="7" r:id="rId9"/>
    <sheet state="visible" name="ANNPURNA" sheetId="8" r:id="rId10"/>
    <sheet state="visible" name="ENROLL." sheetId="9" r:id="rId11"/>
  </sheets>
  <definedNames/>
  <calcPr/>
</workbook>
</file>

<file path=xl/sharedStrings.xml><?xml version="1.0" encoding="utf-8"?>
<sst xmlns="http://schemas.openxmlformats.org/spreadsheetml/2006/main" count="638" uniqueCount="234">
  <si>
    <t xml:space="preserve">GSS THIRAJWALA STUDENTS' ATTENDANCE </t>
  </si>
  <si>
    <t>DATE</t>
  </si>
  <si>
    <t>CLASSES</t>
  </si>
  <si>
    <t>TOTAL</t>
  </si>
  <si>
    <t xml:space="preserve">कक्षा 1 से 5 </t>
  </si>
  <si>
    <t>कक्षा 6 से 8</t>
  </si>
  <si>
    <t xml:space="preserve">कक्षा 1 से 8 </t>
  </si>
  <si>
    <t xml:space="preserve">वर्गवार उपस्थिति </t>
  </si>
  <si>
    <t xml:space="preserve">गेहूँ </t>
  </si>
  <si>
    <t xml:space="preserve">चावल </t>
  </si>
  <si>
    <t>दूध</t>
  </si>
  <si>
    <t>दाल</t>
  </si>
  <si>
    <t>तेल</t>
  </si>
  <si>
    <t>SC</t>
  </si>
  <si>
    <t>OBC</t>
  </si>
  <si>
    <t>GEN</t>
  </si>
  <si>
    <t>ST</t>
  </si>
  <si>
    <t xml:space="preserve">सब्जी </t>
  </si>
  <si>
    <t>राशि</t>
  </si>
  <si>
    <t>BOYS</t>
  </si>
  <si>
    <t>GIRLS</t>
  </si>
  <si>
    <t>प्रा.शेष</t>
  </si>
  <si>
    <t xml:space="preserve">दिनांक   </t>
  </si>
  <si>
    <t>दिन</t>
  </si>
  <si>
    <t xml:space="preserve">प्राप्त </t>
  </si>
  <si>
    <t xml:space="preserve">उपलब्ध </t>
  </si>
  <si>
    <t xml:space="preserve">खर्च </t>
  </si>
  <si>
    <t xml:space="preserve">CLASS </t>
  </si>
  <si>
    <t xml:space="preserve">ENROLLMENT </t>
  </si>
  <si>
    <t>कक्षा 6 से  8</t>
  </si>
  <si>
    <t>चावल</t>
  </si>
  <si>
    <t>दूध की राशि</t>
  </si>
  <si>
    <t>CCH राशि</t>
  </si>
  <si>
    <t>प्रा. शेष</t>
  </si>
  <si>
    <t xml:space="preserve">SCHOOL DETAILS </t>
  </si>
  <si>
    <t xml:space="preserve">  NAME OF SCHOOL</t>
  </si>
  <si>
    <t xml:space="preserve">GSS  </t>
  </si>
  <si>
    <t>THIRAJWALA</t>
  </si>
  <si>
    <t>GRAM PANCHAYAT</t>
  </si>
  <si>
    <t>NAME OF CCH</t>
  </si>
  <si>
    <t>M</t>
  </si>
  <si>
    <t>F</t>
  </si>
  <si>
    <t xml:space="preserve">CAT. </t>
  </si>
  <si>
    <t xml:space="preserve">  DISE CODE</t>
  </si>
  <si>
    <t>KHARLIYAN</t>
  </si>
  <si>
    <t>BANWARI LAL</t>
  </si>
  <si>
    <t>√</t>
  </si>
  <si>
    <t xml:space="preserve">FILL ONLY WHITE CELLS OF FIRST AND LAST SHEETS </t>
  </si>
  <si>
    <t xml:space="preserve">  NAME OF HEAD </t>
  </si>
  <si>
    <t xml:space="preserve">JEETA SINGH </t>
  </si>
  <si>
    <t>MAYA</t>
  </si>
  <si>
    <t xml:space="preserve">DON'T RENAME SHEETS AND ADD OR DELETE ROWS AND COLUMN </t>
  </si>
  <si>
    <t xml:space="preserve">  NAME OF MDM INCHARGE </t>
  </si>
  <si>
    <t xml:space="preserve">JEET RAM </t>
  </si>
  <si>
    <t xml:space="preserve">OPEN IT IN GOOGLE SHEETS APP AND FIRST SAVE IT AS GOOGLE SHEET </t>
  </si>
  <si>
    <t xml:space="preserve">  MDM ACCOUNT NUMBER </t>
  </si>
  <si>
    <t xml:space="preserve">IF SOMETHING WRONG IS DONE , UNDO IT BY USING UNDO ICON </t>
  </si>
  <si>
    <t xml:space="preserve">  BANK NAME </t>
  </si>
  <si>
    <t xml:space="preserve">SBI LIKHMISAR </t>
  </si>
  <si>
    <t xml:space="preserve">दुग्ध प्राप्ति का स्रोत </t>
  </si>
  <si>
    <t xml:space="preserve">दुग्ध  उत्पादक सहकारी समिति ,खरलियाँ </t>
  </si>
  <si>
    <t xml:space="preserve">FIRST SAVE IT AND MAKE A COPY TO USE, IF SOMETHING GOES WRONG IT WILL BE HELPFUL </t>
  </si>
  <si>
    <t>guruJEET</t>
  </si>
  <si>
    <t xml:space="preserve">  IFSC CODE </t>
  </si>
  <si>
    <t>SBIN0031577</t>
  </si>
  <si>
    <t>दूध की दर</t>
  </si>
  <si>
    <t>TO GET ANY  HELP WHATSAPP 9783364834</t>
  </si>
  <si>
    <t>कक्षा 1 से 5 तक के पोषाहार से संबंधित विभिन्न गणनाएँ</t>
  </si>
  <si>
    <t>दिनांक &gt;&gt;</t>
  </si>
  <si>
    <t>कक्षा 6 से 8 तक के पोषाहार से संबंधित विभिन्न गणनाएँ</t>
  </si>
  <si>
    <t xml:space="preserve"> भोजन का विवरण &gt;&gt;</t>
  </si>
  <si>
    <t>गेहूँ के लिए X, दाल हो तो Yऔर खिचड़ी है तो Z &gt;&gt;</t>
  </si>
  <si>
    <t>सब्जी रोटी के लिए X, दाल रोटी के लिए  Yऔर खिचड़ी है तो Z &gt;&gt;</t>
  </si>
  <si>
    <t xml:space="preserve">नामांकन </t>
  </si>
  <si>
    <t xml:space="preserve">उपस्थिति </t>
  </si>
  <si>
    <t>कक्षा 6</t>
  </si>
  <si>
    <t>कक्षा 1</t>
  </si>
  <si>
    <t>योग</t>
  </si>
  <si>
    <t>कक्षा 2</t>
  </si>
  <si>
    <t>कक्षा 7</t>
  </si>
  <si>
    <t>कक्षा 3</t>
  </si>
  <si>
    <t>कक्षा 8</t>
  </si>
  <si>
    <t>कक्षा 4</t>
  </si>
  <si>
    <t xml:space="preserve">लाभान्वित </t>
  </si>
  <si>
    <t>गेहूँ</t>
  </si>
  <si>
    <t>प्रारंभिक शेष</t>
  </si>
  <si>
    <t>सप्लायर से प्राप्त मात्रा</t>
  </si>
  <si>
    <t>अन्य से प्राप्त मात्रा</t>
  </si>
  <si>
    <t>उपलब्ध कुल मात्रा</t>
  </si>
  <si>
    <t>शेष मात्रा</t>
  </si>
  <si>
    <t>कक्षा 5</t>
  </si>
  <si>
    <t>सप्लायर/PEEO से प्राप्त मात्रा</t>
  </si>
  <si>
    <t>कक्षा 6-8</t>
  </si>
  <si>
    <t>सब्जी</t>
  </si>
  <si>
    <t>T</t>
  </si>
  <si>
    <t>MDM</t>
  </si>
  <si>
    <t>MILK</t>
  </si>
  <si>
    <t>CCH</t>
  </si>
  <si>
    <t>पोषाहार गणना</t>
  </si>
  <si>
    <t>Mid Day Meal Scheme</t>
  </si>
  <si>
    <t xml:space="preserve">वर्गवार लाभान्वित विद्यार्थियों की संख्या </t>
  </si>
  <si>
    <t>School Monthly Data Capture Format (MDCF)</t>
  </si>
  <si>
    <t xml:space="preserve">  Instructions: Keep following registers at the time of filling the form:-</t>
  </si>
  <si>
    <t xml:space="preserve">6 से 8 </t>
  </si>
  <si>
    <t xml:space="preserve">  1) Enrollment Register  2) Account 3) Bank Account Pass book. 4) Cooking cost details etc.</t>
  </si>
  <si>
    <t xml:space="preserve">  1. School Details</t>
  </si>
  <si>
    <t xml:space="preserve">  Month :</t>
  </si>
  <si>
    <t xml:space="preserve">तेल </t>
  </si>
  <si>
    <t>वर्ग</t>
  </si>
  <si>
    <t>Year :</t>
  </si>
  <si>
    <t>छात्र</t>
  </si>
  <si>
    <t>छात्रा</t>
  </si>
  <si>
    <t>GURU</t>
  </si>
  <si>
    <t>प्रारंभिक शेष राशि</t>
  </si>
  <si>
    <t xml:space="preserve">  School Code</t>
  </si>
  <si>
    <t>DISE CODE :-</t>
  </si>
  <si>
    <t>School Name</t>
  </si>
  <si>
    <t xml:space="preserve">  School Type</t>
  </si>
  <si>
    <t>i) Government</t>
  </si>
  <si>
    <t>Category</t>
  </si>
  <si>
    <t>i) Primary</t>
  </si>
  <si>
    <t>ii) Local Body</t>
  </si>
  <si>
    <t>ii) Upper Primary</t>
  </si>
  <si>
    <t>iii) EGS/AIE Centers</t>
  </si>
  <si>
    <t>iii) Primary with Upper Primary</t>
  </si>
  <si>
    <t>iv) NCLP</t>
  </si>
  <si>
    <t>Village / Ward</t>
  </si>
  <si>
    <t>v) Madrsa/Maqtab</t>
  </si>
  <si>
    <t>Block</t>
  </si>
  <si>
    <t>PILIBANGA</t>
  </si>
  <si>
    <t xml:space="preserve">  Area</t>
  </si>
  <si>
    <t>I) Rural</t>
  </si>
  <si>
    <t>ii) Urban</t>
  </si>
  <si>
    <t>District</t>
  </si>
  <si>
    <t>HANUMANGARH</t>
  </si>
  <si>
    <t xml:space="preserve">  State</t>
  </si>
  <si>
    <t>RAJASTHAN</t>
  </si>
  <si>
    <t>Type of Kitchen</t>
  </si>
  <si>
    <t>Total Enrollment</t>
  </si>
  <si>
    <t>NGO/SHG</t>
  </si>
  <si>
    <t xml:space="preserve">  2. Meals Availed Status</t>
  </si>
  <si>
    <t>Primary</t>
  </si>
  <si>
    <t>Upper Primary</t>
  </si>
  <si>
    <t>i) Number of school days during month</t>
  </si>
  <si>
    <t>माह में प्राप्त राशि</t>
  </si>
  <si>
    <t>ii) Actual number of days Mid Day Meal served</t>
  </si>
  <si>
    <t>iii) Total Meals served during the month. *</t>
  </si>
  <si>
    <t xml:space="preserve">माह में प्राप्त </t>
  </si>
  <si>
    <t>*Total Meals Served during the month: Total attendance (- minus) total children not availed Mid Day Meals during the month.</t>
  </si>
  <si>
    <t xml:space="preserve"> 3. Cook Cum Helper Amount Details (In Rs.)</t>
  </si>
  <si>
    <t>Opening Balance</t>
  </si>
  <si>
    <t>Received during the month</t>
  </si>
  <si>
    <t>Total Expenditure during the month</t>
  </si>
  <si>
    <t>Closing balance</t>
  </si>
  <si>
    <t>उपलब्ध कुल राशि</t>
  </si>
  <si>
    <t xml:space="preserve">  4. Cook Cum Helper Details</t>
  </si>
  <si>
    <t>Cook-cum-helper Name</t>
  </si>
  <si>
    <t>Gender (Male / Female)</t>
  </si>
  <si>
    <t>Category (SC/ST/OBC/Gen)</t>
  </si>
  <si>
    <t xml:space="preserve">कुल उपलब्ध </t>
  </si>
  <si>
    <t>Mode of Payment (Cash / Bank)</t>
  </si>
  <si>
    <t>Amount Received during the month (Rs.)</t>
  </si>
  <si>
    <t>M   /   F</t>
  </si>
  <si>
    <t>माह में खर्च राशि</t>
  </si>
  <si>
    <t xml:space="preserve">माह में खर्च </t>
  </si>
  <si>
    <t>शेष राशि</t>
  </si>
  <si>
    <t xml:space="preserve">  No. of Cook cum Helpers Trained during the Month</t>
  </si>
  <si>
    <t>शेष</t>
  </si>
  <si>
    <t xml:space="preserve">  5. Cooking cost Details (in Rs.)</t>
  </si>
  <si>
    <t>Upper primary</t>
  </si>
  <si>
    <t>Amount received during month</t>
  </si>
  <si>
    <t>Expenditure during the month</t>
  </si>
  <si>
    <t xml:space="preserve">  6. School Expenses: Management, Monitoring and Evaluation Expenses</t>
  </si>
  <si>
    <t xml:space="preserve">  7. Details of food grain (in kilograms)</t>
  </si>
  <si>
    <t>अन्नपूर्णा दुग्ध योजना मासिक प्रगति प्रतिवेदन</t>
  </si>
  <si>
    <t>Food grain</t>
  </si>
  <si>
    <t>Food grain received during month</t>
  </si>
  <si>
    <t>Consumption during the month</t>
  </si>
  <si>
    <t>Wheat</t>
  </si>
  <si>
    <t>विद्यालय का नाम :-</t>
  </si>
  <si>
    <t>Rice</t>
  </si>
  <si>
    <t>माह:-</t>
  </si>
  <si>
    <t xml:space="preserve">  8. School Inspection</t>
  </si>
  <si>
    <t xml:space="preserve">  School Inspection done during the month</t>
  </si>
  <si>
    <t xml:space="preserve">ग्राम पंचायत का नाम :- </t>
  </si>
  <si>
    <t xml:space="preserve"> बैंक का नाम :-  </t>
  </si>
  <si>
    <t>Yes</t>
  </si>
  <si>
    <t>No</t>
  </si>
  <si>
    <t xml:space="preserve">  Inspected by</t>
  </si>
  <si>
    <t xml:space="preserve">  Member of Task Force</t>
  </si>
  <si>
    <t xml:space="preserve">  District Officials</t>
  </si>
  <si>
    <t xml:space="preserve">  Block/ Taluka level officials</t>
  </si>
  <si>
    <t xml:space="preserve">  SMC Members</t>
  </si>
  <si>
    <t xml:space="preserve">IFSC कोड :- </t>
  </si>
  <si>
    <t xml:space="preserve">  9. Untoward incidents during the month (if any)</t>
  </si>
  <si>
    <t xml:space="preserve">  Number of Incident occurred during the month</t>
  </si>
  <si>
    <t xml:space="preserve">खाता संख्या :-  </t>
  </si>
  <si>
    <t>Signature of the SMC Chairperson/Gram Pradhan</t>
  </si>
  <si>
    <t xml:space="preserve">MDM प्रभारी का नाम :-  </t>
  </si>
  <si>
    <t>DATE &amp;</t>
  </si>
  <si>
    <t xml:space="preserve">SDR NUMBER </t>
  </si>
  <si>
    <t>Signature of Head Teacher</t>
  </si>
  <si>
    <t xml:space="preserve">मोबाइल नंबर:-  </t>
  </si>
  <si>
    <t>कक्षा 1-5</t>
  </si>
  <si>
    <t xml:space="preserve">संस्था प्रधान का नाम :-  </t>
  </si>
  <si>
    <t>/ ........................</t>
  </si>
  <si>
    <t>by guruJEET</t>
  </si>
  <si>
    <t>कक्षावार नामांकन</t>
  </si>
  <si>
    <t>कुल नामांकित छात्र छात्राओं की संख्या</t>
  </si>
  <si>
    <t>कक्षा 1 से 8 तक तक कुल नामांकित छात्र छात्राओं की संख्या :-</t>
  </si>
  <si>
    <t>GOVERNMENT SECONDARY SCHOOL THIRAJWALA</t>
  </si>
  <si>
    <t xml:space="preserve">दूध प्राप्ति का स्त्रोत :-  </t>
  </si>
  <si>
    <t>ENROLLMENT  LIST 2019-2020 (CATEGORY-WISE)</t>
  </si>
  <si>
    <t>दूध की दर :-</t>
  </si>
  <si>
    <t>S.N.</t>
  </si>
  <si>
    <t>माह में कुल कार्य दिवस :-</t>
  </si>
  <si>
    <t>CLASS</t>
  </si>
  <si>
    <t>MINORITY</t>
  </si>
  <si>
    <t>B</t>
  </si>
  <si>
    <t xml:space="preserve">  माह विवरण</t>
  </si>
  <si>
    <t>G</t>
  </si>
  <si>
    <t>कक्षा 1 से 5</t>
  </si>
  <si>
    <t>कक्षा 1-8 तक कुल</t>
  </si>
  <si>
    <t xml:space="preserve">  उपस्थित कुल विद्यार्थी</t>
  </si>
  <si>
    <t xml:space="preserve">  लाभान्वित कुल विद्यार्थी</t>
  </si>
  <si>
    <t xml:space="preserve">  माह में प्राप्त दूध</t>
  </si>
  <si>
    <t xml:space="preserve">  माह में वितरित दूध की मात्रा</t>
  </si>
  <si>
    <t xml:space="preserve">  प्रारंभिक शेष दूध की राशि</t>
  </si>
  <si>
    <t xml:space="preserve">  माह में प्राप्त दूध की राशि</t>
  </si>
  <si>
    <t xml:space="preserve">  माह में व्यय दूध की राशि</t>
  </si>
  <si>
    <t xml:space="preserve">  माह के अंत में शेष दूध की राशि</t>
  </si>
  <si>
    <t xml:space="preserve">दिनांक </t>
  </si>
  <si>
    <t>हस्ताक्षर PEEO</t>
  </si>
  <si>
    <t>हस्ताक्षर संस्था प्रधान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</si>
</sst>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d/mm/yyyy"/>
    <numFmt numFmtId="165" formatCode="dd/MM/yyyy"/>
    <numFmt numFmtId="166" formatCode="0.000"/>
    <numFmt numFmtId="167" formatCode="d-m"/>
  </numFmts>
  <fonts count="52">
    <font>
      <sz val="10.0"/>
      <color rgb="FF000000"/>
      <name val="Arial"/>
    </font>
    <font>
      <b/>
      <sz val="30.0"/>
      <color rgb="FFFFFFFF"/>
    </font>
    <font>
      <b/>
      <sz val="14.0"/>
      <color rgb="FFFFFFFF"/>
    </font>
    <font>
      <b/>
      <sz val="14.0"/>
    </font>
    <font>
      <b/>
      <i/>
      <sz val="25.0"/>
    </font>
    <font/>
    <font>
      <b/>
      <i/>
      <sz val="25.0"/>
      <color rgb="FFFFFFFF"/>
    </font>
    <font>
      <b/>
      <sz val="20.0"/>
      <color rgb="FFFFFFFF"/>
    </font>
    <font>
      <b/>
      <sz val="16.0"/>
      <color rgb="FFFFFFFF"/>
    </font>
    <font>
      <b/>
      <sz val="12.0"/>
      <color rgb="FFFFFFFF"/>
    </font>
    <font>
      <b/>
      <i/>
      <sz val="25.0"/>
      <color rgb="FF85200C"/>
    </font>
    <font>
      <b/>
      <sz val="25.0"/>
      <color rgb="FFFFFFFF"/>
    </font>
    <font>
      <b/>
      <sz val="13.0"/>
    </font>
    <font>
      <b/>
      <i/>
      <sz val="16.0"/>
      <color rgb="FFFFFFFF"/>
    </font>
    <font>
      <b/>
      <i/>
      <sz val="30.0"/>
    </font>
    <font>
      <b/>
    </font>
    <font>
      <b/>
      <sz val="16.0"/>
    </font>
    <font>
      <b/>
      <i/>
      <sz val="24.0"/>
      <color rgb="FFFFFFFF"/>
    </font>
    <font>
      <b/>
      <i/>
      <sz val="24.0"/>
    </font>
    <font>
      <b/>
      <i/>
      <sz val="16.0"/>
    </font>
    <font>
      <b/>
      <sz val="14.0"/>
      <color rgb="FF4A86E8"/>
    </font>
    <font>
      <b/>
      <sz val="16.0"/>
      <color rgb="FF0000FF"/>
    </font>
    <font>
      <b/>
      <i/>
      <sz val="22.0"/>
    </font>
    <font>
      <b/>
      <i/>
      <sz val="20.0"/>
    </font>
    <font>
      <b/>
      <i/>
      <sz val="70.0"/>
    </font>
    <font>
      <b/>
      <i/>
      <sz val="19.0"/>
    </font>
    <font>
      <b/>
      <i/>
      <sz val="24.0"/>
      <color rgb="FF980000"/>
    </font>
    <font>
      <b/>
      <sz val="30.0"/>
    </font>
    <font>
      <b/>
      <sz val="11.0"/>
      <color rgb="FFFFFFFF"/>
    </font>
    <font>
      <i/>
      <sz val="11.0"/>
    </font>
    <font>
      <b/>
      <sz val="8.0"/>
    </font>
    <font>
      <b/>
      <sz val="19.0"/>
      <color rgb="FF0000FF"/>
    </font>
    <font>
      <b/>
      <sz val="15.0"/>
      <color rgb="FFFFFFFF"/>
    </font>
    <font>
      <b/>
      <sz val="8.0"/>
      <color rgb="FFFF0000"/>
    </font>
    <font>
      <b/>
      <color rgb="FFFF0000"/>
    </font>
    <font>
      <b/>
      <sz val="8.0"/>
      <color rgb="FF000000"/>
    </font>
    <font>
      <b/>
      <sz val="26.0"/>
      <color rgb="FFFFFFFF"/>
    </font>
    <font>
      <b/>
      <sz val="26.0"/>
      <color rgb="FF0000FF"/>
    </font>
    <font>
      <sz val="8.0"/>
    </font>
    <font>
      <color rgb="FFFFFFFF"/>
    </font>
    <font>
      <b/>
      <color rgb="FFFFFFFF"/>
    </font>
    <font>
      <b/>
      <sz val="25.0"/>
    </font>
    <font>
      <b/>
      <sz val="15.0"/>
    </font>
    <font>
      <b/>
      <sz val="12.0"/>
    </font>
    <font>
      <b/>
      <sz val="18.0"/>
      <color rgb="FFFFFFFF"/>
    </font>
    <font>
      <sz val="9.0"/>
    </font>
    <font>
      <b/>
      <sz val="20.0"/>
    </font>
    <font>
      <b/>
      <sz val="18.0"/>
    </font>
    <font>
      <b/>
      <sz val="17.0"/>
    </font>
    <font>
      <b/>
      <color rgb="FF000000"/>
    </font>
    <font>
      <b/>
      <sz val="11.0"/>
    </font>
    <font>
      <b/>
      <sz val="8.0"/>
      <color rgb="FFFFFFFF"/>
    </font>
  </fonts>
  <fills count="32">
    <fill>
      <patternFill patternType="none"/>
    </fill>
    <fill>
      <patternFill patternType="lightGray"/>
    </fill>
    <fill>
      <patternFill patternType="solid">
        <fgColor rgb="FF0000FF"/>
        <bgColor rgb="FF0000FF"/>
      </patternFill>
    </fill>
    <fill>
      <patternFill patternType="solid">
        <fgColor rgb="FF073763"/>
        <bgColor rgb="FF073763"/>
      </patternFill>
    </fill>
    <fill>
      <patternFill patternType="solid">
        <fgColor rgb="FFE06666"/>
        <bgColor rgb="FFE06666"/>
      </patternFill>
    </fill>
    <fill>
      <patternFill patternType="solid">
        <fgColor rgb="FF6FA8DC"/>
        <bgColor rgb="FF6FA8DC"/>
      </patternFill>
    </fill>
    <fill>
      <patternFill patternType="solid">
        <fgColor rgb="FF85200C"/>
        <bgColor rgb="FF85200C"/>
      </patternFill>
    </fill>
    <fill>
      <patternFill patternType="solid">
        <fgColor rgb="FFFF0000"/>
        <bgColor rgb="FFFF0000"/>
      </patternFill>
    </fill>
    <fill>
      <patternFill patternType="solid">
        <fgColor rgb="FF9FC5E8"/>
        <bgColor rgb="FF9FC5E8"/>
      </patternFill>
    </fill>
    <fill>
      <patternFill patternType="solid">
        <fgColor rgb="FF4A86E8"/>
        <bgColor rgb="FF4A86E8"/>
      </patternFill>
    </fill>
    <fill>
      <patternFill patternType="solid">
        <fgColor rgb="FFEA9999"/>
        <bgColor rgb="FFEA9999"/>
      </patternFill>
    </fill>
    <fill>
      <patternFill patternType="solid">
        <fgColor rgb="FFA4C2F4"/>
        <bgColor rgb="FFA4C2F4"/>
      </patternFill>
    </fill>
    <fill>
      <patternFill patternType="solid">
        <fgColor rgb="FFF4CCCC"/>
        <bgColor rgb="FFF4CCCC"/>
      </patternFill>
    </fill>
    <fill>
      <patternFill patternType="solid">
        <fgColor rgb="FFC9DAF8"/>
        <bgColor rgb="FFC9DAF8"/>
      </patternFill>
    </fill>
    <fill>
      <patternFill patternType="solid">
        <fgColor rgb="FF9900FF"/>
        <bgColor rgb="FF9900FF"/>
      </patternFill>
    </fill>
    <fill>
      <patternFill patternType="solid">
        <fgColor rgb="FF783F04"/>
        <bgColor rgb="FF783F04"/>
      </patternFill>
    </fill>
    <fill>
      <patternFill patternType="solid">
        <fgColor rgb="FFB6D7A8"/>
        <bgColor rgb="FFB6D7A8"/>
      </patternFill>
    </fill>
    <fill>
      <patternFill patternType="solid">
        <fgColor rgb="FFA2C4C9"/>
        <bgColor rgb="FFA2C4C9"/>
      </patternFill>
    </fill>
    <fill>
      <patternFill patternType="solid">
        <fgColor rgb="FFE6B8AF"/>
        <bgColor rgb="FFE6B8AF"/>
      </patternFill>
    </fill>
    <fill>
      <patternFill patternType="solid">
        <fgColor rgb="FFF9CB9C"/>
        <bgColor rgb="FFF9CB9C"/>
      </patternFill>
    </fill>
    <fill>
      <patternFill patternType="solid">
        <fgColor rgb="FFFFFFFF"/>
        <bgColor rgb="FFFFFFFF"/>
      </patternFill>
    </fill>
    <fill>
      <patternFill patternType="solid">
        <fgColor rgb="FFFCE5CD"/>
        <bgColor rgb="FFFCE5CD"/>
      </patternFill>
    </fill>
    <fill>
      <patternFill patternType="solid">
        <fgColor rgb="FFFFE599"/>
        <bgColor rgb="FFFFE599"/>
      </patternFill>
    </fill>
    <fill>
      <patternFill patternType="solid">
        <fgColor rgb="FFFFD966"/>
        <bgColor rgb="FFFFD966"/>
      </patternFill>
    </fill>
    <fill>
      <patternFill patternType="solid">
        <fgColor rgb="FFB4A7D6"/>
        <bgColor rgb="FFB4A7D6"/>
      </patternFill>
    </fill>
    <fill>
      <patternFill patternType="solid">
        <fgColor rgb="FFD5A6BD"/>
        <bgColor rgb="FFD5A6BD"/>
      </patternFill>
    </fill>
    <fill>
      <patternFill patternType="solid">
        <fgColor rgb="FFD0E0E3"/>
        <bgColor rgb="FFD0E0E3"/>
      </patternFill>
    </fill>
    <fill>
      <patternFill patternType="solid">
        <fgColor rgb="FFCC4125"/>
        <bgColor rgb="FFCC4125"/>
      </patternFill>
    </fill>
    <fill>
      <patternFill patternType="solid">
        <fgColor rgb="FF93C47D"/>
        <bgColor rgb="FF93C47D"/>
      </patternFill>
    </fill>
    <fill>
      <patternFill patternType="solid">
        <fgColor rgb="FFFF9900"/>
        <bgColor rgb="FFFF9900"/>
      </patternFill>
    </fill>
    <fill>
      <patternFill patternType="solid">
        <fgColor rgb="FF3D85C6"/>
        <bgColor rgb="FF3D85C6"/>
      </patternFill>
    </fill>
    <fill>
      <patternFill patternType="solid">
        <fgColor rgb="FFC27BA0"/>
        <bgColor rgb="FFC27BA0"/>
      </patternFill>
    </fill>
  </fills>
  <borders count="149">
    <border/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left style="thin">
        <color rgb="FF85200C"/>
      </left>
      <right style="thin">
        <color rgb="FF85200C"/>
      </right>
      <top style="thin">
        <color rgb="FF85200C"/>
      </top>
      <bottom style="thin">
        <color rgb="FF85200C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85200C"/>
      </left>
      <top style="thin">
        <color rgb="FF85200C"/>
      </top>
      <bottom style="thin">
        <color rgb="FF85200C"/>
      </bottom>
    </border>
    <border>
      <top style="thin">
        <color rgb="FF85200C"/>
      </top>
      <bottom style="thin">
        <color rgb="FF85200C"/>
      </bottom>
    </border>
    <border>
      <right style="thin">
        <color rgb="FF85200C"/>
      </right>
      <top style="thin">
        <color rgb="FF85200C"/>
      </top>
      <bottom style="thin">
        <color rgb="FF85200C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00FF"/>
      </left>
      <right style="thin">
        <color rgb="FFFF00FF"/>
      </right>
      <top style="thin">
        <color rgb="FFFF00FF"/>
      </top>
    </border>
    <border>
      <left style="thin">
        <color rgb="FF0000FF"/>
      </left>
      <right style="thin">
        <color rgb="FF0000FF"/>
      </right>
      <bottom style="thin">
        <color rgb="FF0000FF"/>
      </bottom>
    </border>
    <border>
      <right style="hair">
        <color rgb="FFFF0000"/>
      </right>
    </border>
    <border>
      <left style="dotted">
        <color rgb="FF0000FF"/>
      </left>
      <right style="dotted">
        <color rgb="FF0000FF"/>
      </right>
      <bottom style="dotted">
        <color rgb="FF0000FF"/>
      </bottom>
    </border>
    <border>
      <left style="thin">
        <color rgb="FF0000FF"/>
      </left>
      <bottom style="thin">
        <color rgb="FF0000FF"/>
      </bottom>
    </border>
    <border>
      <left style="hair">
        <color rgb="FF0000FF"/>
      </left>
      <right style="hair">
        <color rgb="FF0000FF"/>
      </right>
    </border>
    <border>
      <left style="thin">
        <color rgb="FFFF00FF"/>
      </left>
      <right style="thin">
        <color rgb="FFFF00FF"/>
      </right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</border>
    <border>
      <left style="hair">
        <color rgb="FF0000FF"/>
      </left>
      <bottom style="hair">
        <color rgb="FF0000FF"/>
      </bottom>
    </border>
    <border>
      <left style="thin">
        <color rgb="FF0000FF"/>
      </left>
      <top style="thin">
        <color rgb="FF0000FF"/>
      </top>
      <bottom style="thin">
        <color rgb="FF0000FF"/>
      </bottom>
    </border>
    <border>
      <left style="dotted">
        <color rgb="FF0000FF"/>
      </left>
      <right style="dotted">
        <color rgb="FF0000FF"/>
      </right>
      <top style="dotted">
        <color rgb="FF0000FF"/>
      </top>
      <bottom style="dotted">
        <color rgb="FF0000FF"/>
      </bottom>
    </border>
    <border>
      <left style="thin">
        <color rgb="FFFF00FF"/>
      </left>
      <right style="thin">
        <color rgb="FFFF00FF"/>
      </right>
      <bottom style="thin">
        <color rgb="FFFF00FF"/>
      </bottom>
    </border>
    <border>
      <right style="hair">
        <color rgb="FFFF0000"/>
      </right>
      <top style="hair">
        <color rgb="FFFF0000"/>
      </top>
    </border>
    <border>
      <left style="hair">
        <color rgb="FF0000FF"/>
      </left>
      <right style="hair">
        <color rgb="FF0000FF"/>
      </right>
      <bottom style="hair">
        <color rgb="FF0000FF"/>
      </bottom>
    </border>
    <border>
      <left style="hair">
        <color rgb="FFFF0000"/>
      </left>
      <right style="hair">
        <color rgb="FFFF0000"/>
      </right>
      <top style="hair">
        <color rgb="FFFF0000"/>
      </top>
    </border>
    <border>
      <left style="hair">
        <color rgb="FFFF0000"/>
      </left>
      <top style="hair">
        <color rgb="FFFF0000"/>
      </top>
    </border>
    <border>
      <left style="hair">
        <color rgb="FF0000FF"/>
      </left>
      <right style="hair">
        <color rgb="FF0000FF"/>
      </right>
      <top style="hair">
        <color rgb="FF0000FF"/>
      </top>
    </border>
    <border>
      <right style="hair">
        <color rgb="FFFF0000"/>
      </right>
      <bottom style="hair">
        <color rgb="FFFF0000"/>
      </bottom>
    </border>
    <border>
      <right style="medium">
        <color rgb="FF274E13"/>
      </right>
      <top style="medium">
        <color rgb="FF274E13"/>
      </top>
      <bottom style="medium">
        <color rgb="FF274E13"/>
      </bottom>
    </border>
    <border>
      <left style="medium">
        <color rgb="FF274E13"/>
      </left>
      <right style="medium">
        <color rgb="FF274E13"/>
      </right>
      <top style="medium">
        <color rgb="FF274E13"/>
      </top>
      <bottom style="medium">
        <color rgb="FF274E13"/>
      </bottom>
    </border>
    <border>
      <right style="dotted">
        <color rgb="FF0000FF"/>
      </right>
      <top style="dotted">
        <color rgb="FF0000FF"/>
      </top>
      <bottom style="dotted">
        <color rgb="FF0000FF"/>
      </bottom>
    </border>
    <border>
      <left style="hair">
        <color rgb="FFFF0000"/>
      </left>
      <right style="hair">
        <color rgb="FFFF0000"/>
      </right>
      <bottom style="hair">
        <color rgb="FFFF0000"/>
      </bottom>
    </border>
    <border>
      <left style="hair">
        <color rgb="FFFF0000"/>
      </left>
      <bottom style="hair">
        <color rgb="FFFF0000"/>
      </bottom>
    </border>
    <border>
      <bottom style="hair">
        <color rgb="FF000000"/>
      </bottom>
    </border>
    <border>
      <right style="hair">
        <color rgb="FF000000"/>
      </right>
    </border>
    <border>
      <left style="thin">
        <color rgb="FF85200C"/>
      </left>
      <right style="thin">
        <color rgb="FF85200C"/>
      </right>
      <top style="thin">
        <color rgb="FF85200C"/>
      </top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85200C"/>
      </left>
      <right style="thin">
        <color rgb="FF85200C"/>
      </right>
      <bottom style="thin">
        <color rgb="FF85200C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FF"/>
      </top>
      <bottom style="thin">
        <color rgb="FF0000FF"/>
      </bottom>
    </border>
    <border>
      <right style="thin">
        <color rgb="FF0000FF"/>
      </right>
      <top style="thin">
        <color rgb="FF0000FF"/>
      </top>
      <bottom style="thin">
        <color rgb="FF0000FF"/>
      </bottom>
    </border>
    <border>
      <right style="thin">
        <color rgb="FFFFFFFF"/>
      </right>
      <top style="thin">
        <color rgb="FF000000"/>
      </top>
      <bottom style="thin">
        <color rgb="FF000000"/>
      </bottom>
    </border>
    <border>
      <left style="thin">
        <color rgb="FFFFFFFF"/>
      </lef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FFFFFF"/>
      </bottom>
    </border>
    <border>
      <top style="thin">
        <color rgb="FF000000"/>
      </top>
      <bottom style="thin">
        <color rgb="FFFFFFFF"/>
      </bottom>
    </border>
    <border>
      <right style="thin">
        <color rgb="FFFFFFFF"/>
      </right>
      <top style="thin">
        <color rgb="FF000000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FFFFFF"/>
      </bottom>
    </border>
    <border>
      <left style="thin">
        <color rgb="FF000000"/>
      </left>
      <top style="thin">
        <color rgb="FFFFFFFF"/>
      </top>
      <bottom style="thin">
        <color rgb="FFFFFFFF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FFFFFF"/>
      </right>
      <top style="thin">
        <color rgb="FFFFFFFF"/>
      </top>
    </border>
    <border>
      <left style="thin">
        <color rgb="FFFFFFFF"/>
      </left>
      <right style="thin">
        <color rgb="FF000000"/>
      </right>
      <top style="thin">
        <color rgb="FFFFFFFF"/>
      </top>
    </border>
    <border>
      <left style="thin">
        <color rgb="FF000000"/>
      </left>
    </border>
    <border>
      <right style="thin">
        <color rgb="FFFFFFFF"/>
      </right>
      <top style="thin">
        <color rgb="FFFFFFFF"/>
      </top>
      <bottom style="dotted">
        <color rgb="FF0000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dotted">
        <color rgb="FF0000FF"/>
      </bottom>
    </border>
    <border>
      <left style="thin">
        <color rgb="FFFFFFFF"/>
      </left>
      <right style="dotted">
        <color rgb="FF0000FF"/>
      </right>
      <top style="thin">
        <color rgb="FFFFFFFF"/>
      </top>
      <bottom style="dotted">
        <color rgb="FF0000FF"/>
      </bottom>
    </border>
    <border>
      <left style="thin">
        <color rgb="FFFFFFFF"/>
      </left>
      <top style="thin">
        <color rgb="FFFFFFFF"/>
      </top>
      <bottom style="dotted">
        <color rgb="FF0000FF"/>
      </bottom>
    </border>
    <border>
      <left style="thin">
        <color rgb="FF000000"/>
      </left>
      <top style="thin">
        <color rgb="FF783F04"/>
      </top>
    </border>
    <border>
      <left style="dotted">
        <color rgb="FF0000FF"/>
      </left>
      <right style="thin">
        <color rgb="FF000000"/>
      </right>
    </border>
    <border>
      <right style="thin">
        <color rgb="FFFFFFFF"/>
      </right>
      <bottom style="thin">
        <color rgb="FFFFFFFF"/>
      </bottom>
    </border>
    <border>
      <bottom style="thin">
        <color rgb="FFFFFFFF"/>
      </bottom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FFFFFF"/>
      </bottom>
    </border>
    <border>
      <right style="thin">
        <color rgb="FFFFFFFF"/>
      </right>
    </border>
    <border>
      <left style="dotted">
        <color rgb="FF0000FF"/>
      </left>
      <right style="thin">
        <color rgb="FF000000"/>
      </right>
      <bottom style="thin">
        <color rgb="FF000000"/>
      </bottom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</border>
    <border>
      <left style="thin">
        <color rgb="FFFF0000"/>
      </left>
      <top style="thin">
        <color rgb="FFFF0000"/>
      </top>
      <bottom style="thin">
        <color rgb="FFFF0000"/>
      </bottom>
    </border>
    <border>
      <left style="dotted">
        <color rgb="FF0000FF"/>
      </left>
      <right style="thin">
        <color rgb="FF000000"/>
      </right>
      <top style="thin">
        <color rgb="FF000000"/>
      </top>
    </border>
    <border>
      <left style="thin">
        <color rgb="FFFFFFFF"/>
      </left>
      <right style="thin">
        <color rgb="FF000000"/>
      </right>
      <bottom style="thin">
        <color rgb="FFFFFFFF"/>
      </bottom>
    </border>
    <border>
      <left style="thin">
        <color rgb="FF000000"/>
      </left>
      <bottom style="thin">
        <color rgb="FFFFFFFF"/>
      </bottom>
    </border>
    <border>
      <left style="thin">
        <color rgb="FF000000"/>
      </left>
      <top style="thin">
        <color rgb="FFFFFFFF"/>
      </top>
    </border>
    <border>
      <left style="dotted">
        <color rgb="FF0000FF"/>
      </left>
      <bottom style="thin">
        <color rgb="FF000000"/>
      </bottom>
    </border>
    <border>
      <left style="thin">
        <color rgb="FFFFFFFF"/>
      </left>
      <right style="dotted">
        <color rgb="FF0000FF"/>
      </right>
      <bottom style="thin">
        <color rgb="FFFFFFFF"/>
      </bottom>
    </border>
    <border>
      <left style="dotted">
        <color rgb="FF0000FF"/>
      </left>
      <top style="thin">
        <color rgb="FF000000"/>
      </top>
      <bottom style="thin">
        <color rgb="FF000000"/>
      </bottom>
    </border>
    <border>
      <left style="thin">
        <color rgb="FFFFFFFF"/>
      </left>
      <right style="dotted">
        <color rgb="FF0000FF"/>
      </right>
      <top style="thin">
        <color rgb="FFFFFFFF"/>
      </top>
      <bottom style="thin">
        <color rgb="FFFFFFFF"/>
      </bottom>
    </border>
    <border>
      <left style="dotted">
        <color rgb="FF0000FF"/>
      </left>
      <top style="thin">
        <color rgb="FF000000"/>
      </top>
      <bottom style="dotted">
        <color rgb="FF0000FF"/>
      </bottom>
    </border>
    <border>
      <top style="thin">
        <color rgb="FF000000"/>
      </top>
      <bottom style="dotted">
        <color rgb="FF0000FF"/>
      </bottom>
    </border>
    <border>
      <right style="thin">
        <color rgb="FF000000"/>
      </right>
      <top style="thin">
        <color rgb="FF000000"/>
      </top>
      <bottom style="dotted">
        <color rgb="FF0000FF"/>
      </bottom>
    </border>
    <border>
      <left style="dotted">
        <color rgb="FF0000FF"/>
      </left>
      <top style="dotted">
        <color rgb="FF0000FF"/>
      </top>
      <bottom style="thin">
        <color rgb="FF000000"/>
      </bottom>
    </border>
    <border>
      <top style="dotted">
        <color rgb="FF0000FF"/>
      </top>
      <bottom style="thin">
        <color rgb="FF000000"/>
      </bottom>
    </border>
    <border>
      <right style="thin">
        <color rgb="FF000000"/>
      </right>
      <top style="dotted">
        <color rgb="FF0000FF"/>
      </top>
      <bottom style="thin">
        <color rgb="FF000000"/>
      </bottom>
    </border>
    <border>
      <right style="thin">
        <color rgb="FFFFFFFF"/>
      </right>
      <top style="dotted">
        <color rgb="FF0000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dotted">
        <color rgb="FF0000FF"/>
      </top>
      <bottom style="thin">
        <color rgb="FFFFFFFF"/>
      </bottom>
    </border>
    <border>
      <left style="thin">
        <color rgb="FFFFFFFF"/>
      </left>
      <right style="dotted">
        <color rgb="FF0000FF"/>
      </right>
      <top style="dotted">
        <color rgb="FF0000FF"/>
      </top>
      <bottom style="thin">
        <color rgb="FFFFFFFF"/>
      </bottom>
    </border>
    <border>
      <left style="thin">
        <color rgb="FF000000"/>
      </left>
      <right style="thin">
        <color rgb="FF000000"/>
      </right>
      <top style="thin">
        <color rgb="FFFFFFFF"/>
      </top>
      <bottom style="thin">
        <color rgb="FFFFFFFF"/>
      </bottom>
    </border>
    <border>
      <left style="thin">
        <color rgb="FF000000"/>
      </left>
      <right style="thin">
        <color rgb="FFFFFFFF"/>
      </right>
      <bottom style="thin">
        <color rgb="FFFFFFFF"/>
      </bottom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</border>
    <border>
      <left style="thin">
        <color rgb="FF783F04"/>
      </left>
    </border>
    <border>
      <left style="thin">
        <color rgb="FFFFFFFF"/>
      </left>
      <top style="thin">
        <color rgb="FF000000"/>
      </top>
      <bottom style="thin">
        <color rgb="FFFFFFFF"/>
      </bottom>
    </border>
    <border>
      <left style="thin">
        <color rgb="FFFFFFFF"/>
      </left>
      <top style="thin">
        <color rgb="FF000000"/>
      </top>
    </border>
    <border>
      <right style="thin">
        <color rgb="FFFFFFFF"/>
      </right>
      <top style="thin">
        <color rgb="FF000000"/>
      </top>
    </border>
    <border>
      <left style="thin">
        <color rgb="FFFFFFFF"/>
      </left>
      <bottom style="thin">
        <color rgb="FFFFFFFF"/>
      </bottom>
    </border>
    <border>
      <right style="thin">
        <color rgb="FF783F04"/>
      </right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000000"/>
      </bottom>
    </border>
    <border>
      <right style="thin">
        <color rgb="FFFFFFFF"/>
      </right>
      <top style="thin">
        <color rgb="FFFFFFFF"/>
      </top>
      <bottom style="thin">
        <color rgb="FF000000"/>
      </bottom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left style="thin">
        <color rgb="FFFFFFFF"/>
      </left>
      <bottom style="thin">
        <color rgb="FF000000"/>
      </bottom>
    </border>
    <border>
      <right style="thin">
        <color rgb="FFFFFFFF"/>
      </right>
      <bottom style="thin">
        <color rgb="FF000000"/>
      </bottom>
    </border>
    <border>
      <left style="thin">
        <color rgb="FFFFFFFF"/>
      </left>
      <right style="thin">
        <color rgb="FFFFFFFF"/>
      </right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</border>
    <border>
      <left style="thin">
        <color rgb="FFFFFFFF"/>
      </left>
    </border>
    <border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  <bottom style="thin">
        <color rgb="FFFFFFFF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FFFFFF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dotted">
        <color rgb="FF0000FF"/>
      </top>
      <bottom style="thin">
        <color rgb="FFFFFFFF"/>
      </bottom>
    </border>
    <border>
      <left style="thin">
        <color rgb="FF000000"/>
      </left>
      <bottom style="thin">
        <color rgb="FF783F04"/>
      </bottom>
    </border>
    <border>
      <left style="thin">
        <color rgb="FF000000"/>
      </left>
      <top style="thin">
        <color rgb="FFFFFFFF"/>
      </top>
      <bottom style="thin">
        <color rgb="FF000000"/>
      </bottom>
    </border>
    <border>
      <right style="thin">
        <color rgb="FF000000"/>
      </right>
      <top style="thin">
        <color rgb="FFFFFFFF"/>
      </top>
      <bottom style="thin">
        <color rgb="FF000000"/>
      </bottom>
    </border>
    <border>
      <bottom style="thin">
        <color rgb="FF783F04"/>
      </bottom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</border>
    <border>
      <left style="thin">
        <color rgb="FFFFFFFF"/>
      </left>
      <right style="thin">
        <color rgb="FFFFFFFF"/>
      </right>
      <bottom style="thin">
        <color rgb="FF000000"/>
      </bottom>
    </border>
    <border>
      <left style="thin">
        <color rgb="FFFFFFFF"/>
      </left>
      <right style="thin">
        <color rgb="FFFF9900"/>
      </right>
      <top style="thin">
        <color rgb="FFFFFFFF"/>
      </top>
      <bottom style="thin">
        <color rgb="FFFF9900"/>
      </bottom>
    </border>
    <border>
      <left style="thin">
        <color rgb="FFFF9900"/>
      </left>
      <right style="thin">
        <color rgb="FFFFFFFF"/>
      </right>
      <top style="thin">
        <color rgb="FFFFFFFF"/>
      </top>
      <bottom style="thin">
        <color rgb="FFFF9900"/>
      </bottom>
    </border>
    <border>
      <left style="thin">
        <color rgb="FFFFFFFF"/>
      </left>
      <right style="thin">
        <color rgb="FF0000FF"/>
      </right>
      <top style="thin">
        <color rgb="FFFFFFFF"/>
      </top>
      <bottom style="thin">
        <color rgb="FF0000FF"/>
      </bottom>
    </border>
    <border>
      <left style="thin">
        <color rgb="FF0000FF"/>
      </left>
      <right style="thin">
        <color rgb="FFFFFFFF"/>
      </right>
      <top style="thin">
        <color rgb="FFFFFFFF"/>
      </top>
      <bottom style="thin">
        <color rgb="FF0000FF"/>
      </bottom>
    </border>
    <border>
      <left style="thin">
        <color rgb="FFFFFFFF"/>
      </left>
      <right style="thin">
        <color rgb="FFC27BA0"/>
      </right>
      <top style="thin">
        <color rgb="FFFFFFFF"/>
      </top>
      <bottom style="thin">
        <color rgb="FFC27BA0"/>
      </bottom>
    </border>
    <border>
      <left style="thin">
        <color rgb="FFC27BA0"/>
      </left>
      <right style="thin">
        <color rgb="FFFFFFFF"/>
      </right>
      <top style="thin">
        <color rgb="FFFFFFFF"/>
      </top>
      <bottom style="thin">
        <color rgb="FFC27BA0"/>
      </bottom>
    </border>
    <border>
      <left style="thin">
        <color rgb="FFFFFFFF"/>
      </left>
      <right style="thin">
        <color rgb="FFFF9900"/>
      </right>
      <top style="thin">
        <color rgb="FFFF9900"/>
      </top>
      <bottom style="thin">
        <color rgb="FFFF9900"/>
      </bottom>
    </border>
    <border>
      <left style="thin">
        <color rgb="FFFF9900"/>
      </left>
      <right style="thin">
        <color rgb="FFFFFFFF"/>
      </right>
      <top style="thin">
        <color rgb="FFFF9900"/>
      </top>
      <bottom style="thin">
        <color rgb="FFFF9900"/>
      </bottom>
    </border>
    <border>
      <left style="thin">
        <color rgb="FFFFFFFF"/>
      </left>
      <right style="thin">
        <color rgb="FF0000FF"/>
      </right>
      <top style="thin">
        <color rgb="FF0000FF"/>
      </top>
      <bottom style="thin">
        <color rgb="FF0000FF"/>
      </bottom>
    </border>
    <border>
      <left style="thin">
        <color rgb="FF0000FF"/>
      </left>
      <right style="thin">
        <color rgb="FFFFFFFF"/>
      </right>
      <top style="thin">
        <color rgb="FF0000FF"/>
      </top>
      <bottom style="thin">
        <color rgb="FF0000FF"/>
      </bottom>
    </border>
    <border>
      <left style="thin">
        <color rgb="FFFFFFFF"/>
      </left>
      <right style="thin">
        <color rgb="FFC27BA0"/>
      </right>
      <top style="thin">
        <color rgb="FFC27BA0"/>
      </top>
      <bottom style="thin">
        <color rgb="FFC27BA0"/>
      </bottom>
    </border>
    <border>
      <left style="thin">
        <color rgb="FFC27BA0"/>
      </left>
      <right style="thin">
        <color rgb="FFFFFFFF"/>
      </right>
      <top style="thin">
        <color rgb="FFC27BA0"/>
      </top>
      <bottom style="thin">
        <color rgb="FFC27BA0"/>
      </bottom>
    </border>
    <border>
      <top style="thin">
        <color rgb="FFFFFFFF"/>
      </top>
      <bottom style="thin">
        <color rgb="FF000000"/>
      </bottom>
    </border>
    <border>
      <left style="thin">
        <color rgb="FFFFFFFF"/>
      </left>
      <right style="thin">
        <color rgb="FFFF9900"/>
      </right>
      <top style="thin">
        <color rgb="FFFF9900"/>
      </top>
      <bottom style="thin">
        <color rgb="FFFFFFFF"/>
      </bottom>
    </border>
    <border>
      <left style="thin">
        <color rgb="FFFF9900"/>
      </left>
      <right style="thin">
        <color rgb="FFFFFFFF"/>
      </right>
      <top style="thin">
        <color rgb="FFFF9900"/>
      </top>
      <bottom style="thin">
        <color rgb="FFFFFFFF"/>
      </bottom>
    </border>
    <border>
      <left style="thin">
        <color rgb="FFFFFFFF"/>
      </left>
      <right style="thin">
        <color rgb="FF0000FF"/>
      </right>
      <top style="thin">
        <color rgb="FF0000FF"/>
      </top>
      <bottom style="thin">
        <color rgb="FFFFFFFF"/>
      </bottom>
    </border>
    <border>
      <left style="thin">
        <color rgb="FF0000FF"/>
      </left>
      <right style="thin">
        <color rgb="FFFFFFFF"/>
      </right>
      <top style="thin">
        <color rgb="FF0000FF"/>
      </top>
      <bottom style="thin">
        <color rgb="FFFFFFFF"/>
      </bottom>
    </border>
    <border>
      <left style="thin">
        <color rgb="FFFFFFFF"/>
      </left>
      <right style="thin">
        <color rgb="FFC27BA0"/>
      </right>
      <top style="thin">
        <color rgb="FFC27BA0"/>
      </top>
      <bottom style="thin">
        <color rgb="FFFFFFFF"/>
      </bottom>
    </border>
    <border>
      <left style="thin">
        <color rgb="FFC27BA0"/>
      </left>
      <right style="thin">
        <color rgb="FFFFFFFF"/>
      </right>
      <top style="thin">
        <color rgb="FFC27BA0"/>
      </top>
      <bottom style="thin">
        <color rgb="FFFFFFFF"/>
      </bottom>
    </border>
  </borders>
  <cellStyleXfs count="1">
    <xf borderId="0" fillId="0" fontId="0" numFmtId="0" applyAlignment="1" applyFont="1"/>
  </cellStyleXfs>
  <cellXfs count="49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shrinkToFit="0" vertical="center" wrapText="1"/>
    </xf>
    <xf borderId="0" fillId="3" fontId="2" numFmtId="0" xfId="0" applyAlignment="1" applyFill="1" applyFont="1">
      <alignment horizontal="center" readingOrder="0" shrinkToFit="0" vertical="center" wrapText="1"/>
    </xf>
    <xf borderId="0" fillId="2" fontId="2" numFmtId="0" xfId="0" applyAlignment="1" applyFont="1">
      <alignment horizontal="center" readingOrder="0" shrinkToFit="0" vertical="center" wrapText="1"/>
    </xf>
    <xf borderId="0" fillId="4" fontId="3" numFmtId="0" xfId="0" applyAlignment="1" applyFill="1" applyFont="1">
      <alignment horizontal="center" vertical="center"/>
    </xf>
    <xf borderId="0" fillId="0" fontId="4" numFmtId="0" xfId="0" applyAlignment="1" applyFont="1">
      <alignment horizontal="center" vertical="center"/>
    </xf>
    <xf borderId="1" fillId="2" fontId="2" numFmtId="0" xfId="0" applyAlignment="1" applyBorder="1" applyFont="1">
      <alignment horizontal="center" readingOrder="0" vertical="center"/>
    </xf>
    <xf borderId="0" fillId="2" fontId="2" numFmtId="14" xfId="0" applyAlignment="1" applyFont="1" applyNumberFormat="1">
      <alignment horizontal="center" readingOrder="0" shrinkToFit="0" vertical="center" wrapText="1"/>
    </xf>
    <xf borderId="2" fillId="0" fontId="5" numFmtId="0" xfId="0" applyBorder="1" applyFont="1"/>
    <xf borderId="3" fillId="0" fontId="6" numFmtId="164" xfId="0" applyAlignment="1" applyBorder="1" applyFont="1" applyNumberFormat="1">
      <alignment horizontal="center" readingOrder="0" vertical="center"/>
    </xf>
    <xf borderId="4" fillId="0" fontId="5" numFmtId="0" xfId="0" applyBorder="1" applyFont="1"/>
    <xf borderId="1" fillId="2" fontId="7" numFmtId="0" xfId="0" applyAlignment="1" applyBorder="1" applyFont="1">
      <alignment horizontal="center" readingOrder="0" shrinkToFit="0" vertical="center" wrapText="1"/>
    </xf>
    <xf borderId="1" fillId="5" fontId="2" numFmtId="0" xfId="0" applyAlignment="1" applyBorder="1" applyFill="1" applyFont="1">
      <alignment horizontal="center" readingOrder="0" vertical="center"/>
    </xf>
    <xf borderId="5" fillId="6" fontId="6" numFmtId="14" xfId="0" applyAlignment="1" applyBorder="1" applyFill="1" applyFont="1" applyNumberFormat="1">
      <alignment horizontal="right" vertical="center"/>
    </xf>
    <xf borderId="1" fillId="2" fontId="8" numFmtId="0" xfId="0" applyAlignment="1" applyBorder="1" applyFont="1">
      <alignment horizontal="center" readingOrder="0" vertical="center"/>
    </xf>
    <xf borderId="6" fillId="0" fontId="5" numFmtId="0" xfId="0" applyBorder="1" applyFont="1"/>
    <xf borderId="7" fillId="0" fontId="5" numFmtId="0" xfId="0" applyBorder="1" applyFont="1"/>
    <xf borderId="8" fillId="2" fontId="2" numFmtId="0" xfId="0" applyAlignment="1" applyBorder="1" applyFont="1">
      <alignment horizontal="center" readingOrder="0" vertical="center"/>
    </xf>
    <xf borderId="9" fillId="2" fontId="9" numFmtId="0" xfId="0" applyAlignment="1" applyBorder="1" applyFont="1">
      <alignment horizontal="center" readingOrder="0" shrinkToFit="0" vertical="center" wrapText="1"/>
    </xf>
    <xf borderId="3" fillId="6" fontId="6" numFmtId="0" xfId="0" applyAlignment="1" applyBorder="1" applyFont="1">
      <alignment horizontal="center" vertical="center"/>
    </xf>
    <xf borderId="10" fillId="2" fontId="8" numFmtId="0" xfId="0" applyAlignment="1" applyBorder="1" applyFont="1">
      <alignment horizontal="center" readingOrder="0" shrinkToFit="0" vertical="center" wrapText="1"/>
    </xf>
    <xf borderId="3" fillId="6" fontId="10" numFmtId="0" xfId="0" applyAlignment="1" applyBorder="1" applyFont="1">
      <alignment horizontal="center" vertical="center"/>
    </xf>
    <xf borderId="10" fillId="7" fontId="3" numFmtId="0" xfId="0" applyAlignment="1" applyBorder="1" applyFill="1" applyFont="1">
      <alignment horizontal="center" readingOrder="0" shrinkToFit="0" vertical="center" wrapText="1"/>
    </xf>
    <xf borderId="1" fillId="2" fontId="9" numFmtId="0" xfId="0" applyAlignment="1" applyBorder="1" applyFont="1">
      <alignment horizontal="center" readingOrder="0" vertical="center"/>
    </xf>
    <xf borderId="5" fillId="6" fontId="6" numFmtId="0" xfId="0" applyAlignment="1" applyBorder="1" applyFont="1">
      <alignment horizontal="center" readingOrder="0" vertical="center"/>
    </xf>
    <xf borderId="8" fillId="2" fontId="9" numFmtId="0" xfId="0" applyAlignment="1" applyBorder="1" applyFont="1">
      <alignment horizontal="center" readingOrder="0" vertical="center"/>
    </xf>
    <xf borderId="5" fillId="6" fontId="6" numFmtId="165" xfId="0" applyAlignment="1" applyBorder="1" applyFont="1" applyNumberFormat="1">
      <alignment horizontal="right" readingOrder="0" vertical="center"/>
    </xf>
    <xf borderId="9" fillId="0" fontId="5" numFmtId="0" xfId="0" applyBorder="1" applyFont="1"/>
    <xf borderId="5" fillId="6" fontId="6" numFmtId="0" xfId="0" applyAlignment="1" applyBorder="1" applyFont="1">
      <alignment horizontal="left" readingOrder="0" vertical="center"/>
    </xf>
    <xf borderId="10" fillId="8" fontId="3" numFmtId="1" xfId="0" applyAlignment="1" applyBorder="1" applyFill="1" applyFont="1" applyNumberFormat="1">
      <alignment horizontal="center" readingOrder="0" shrinkToFit="0" vertical="center" wrapText="1"/>
    </xf>
    <xf borderId="10" fillId="2" fontId="9" numFmtId="0" xfId="0" applyAlignment="1" applyBorder="1" applyFont="1">
      <alignment horizontal="center" readingOrder="0" vertical="center"/>
    </xf>
    <xf borderId="3" fillId="6" fontId="6" numFmtId="0" xfId="0" applyAlignment="1" applyBorder="1" applyFont="1">
      <alignment horizontal="center" readingOrder="0" vertical="center"/>
    </xf>
    <xf borderId="11" fillId="3" fontId="11" numFmtId="0" xfId="0" applyAlignment="1" applyBorder="1" applyFont="1">
      <alignment horizontal="center" readingOrder="0" shrinkToFit="0" vertical="center" wrapText="1"/>
    </xf>
    <xf borderId="0" fillId="9" fontId="2" numFmtId="0" xfId="0" applyAlignment="1" applyFill="1" applyFont="1">
      <alignment horizontal="center" readingOrder="0" vertical="center"/>
    </xf>
    <xf borderId="12" fillId="0" fontId="12" numFmtId="0" xfId="0" applyAlignment="1" applyBorder="1" applyFont="1">
      <alignment horizontal="center" readingOrder="0" vertical="center"/>
    </xf>
    <xf borderId="3" fillId="6" fontId="13" numFmtId="0" xfId="0" applyAlignment="1" applyBorder="1" applyFont="1">
      <alignment horizontal="center" readingOrder="0" vertical="center"/>
    </xf>
    <xf borderId="0" fillId="10" fontId="14" numFmtId="0" xfId="0" applyAlignment="1" applyFill="1" applyFont="1">
      <alignment horizontal="right" readingOrder="0" vertical="center"/>
    </xf>
    <xf borderId="12" fillId="0" fontId="12" numFmtId="0" xfId="0" applyAlignment="1" applyBorder="1" applyFont="1">
      <alignment horizontal="center" vertical="center"/>
    </xf>
    <xf borderId="13" fillId="0" fontId="5" numFmtId="0" xfId="0" applyBorder="1" applyFont="1"/>
    <xf borderId="12" fillId="0" fontId="15" numFmtId="0" xfId="0" applyAlignment="1" applyBorder="1" applyFont="1">
      <alignment horizontal="center" vertical="center"/>
    </xf>
    <xf borderId="14" fillId="10" fontId="4" numFmtId="0" xfId="0" applyAlignment="1" applyBorder="1" applyFont="1">
      <alignment horizontal="center" readingOrder="0" vertical="center"/>
    </xf>
    <xf borderId="12" fillId="0" fontId="15" numFmtId="0" xfId="0" applyAlignment="1" applyBorder="1" applyFont="1">
      <alignment horizontal="center" readingOrder="0" vertical="center"/>
    </xf>
    <xf borderId="15" fillId="0" fontId="15" numFmtId="0" xfId="0" applyAlignment="1" applyBorder="1" applyFont="1">
      <alignment horizontal="center" vertical="center"/>
    </xf>
    <xf borderId="0" fillId="6" fontId="4" numFmtId="0" xfId="0" applyAlignment="1" applyFont="1">
      <alignment horizontal="center" readingOrder="0" vertical="center"/>
    </xf>
    <xf borderId="16" fillId="11" fontId="16" numFmtId="0" xfId="0" applyAlignment="1" applyBorder="1" applyFill="1" applyFont="1">
      <alignment horizontal="center" vertical="center"/>
    </xf>
    <xf borderId="3" fillId="6" fontId="17" numFmtId="0" xfId="0" applyAlignment="1" applyBorder="1" applyFont="1">
      <alignment horizontal="center" readingOrder="0" shrinkToFit="0" textRotation="90" vertical="center" wrapText="1"/>
    </xf>
    <xf borderId="16" fillId="2" fontId="8" numFmtId="0" xfId="0" applyAlignment="1" applyBorder="1" applyFont="1">
      <alignment horizontal="center" vertical="center"/>
    </xf>
    <xf borderId="0" fillId="12" fontId="18" numFmtId="0" xfId="0" applyAlignment="1" applyFill="1" applyFont="1">
      <alignment horizontal="center" readingOrder="0" shrinkToFit="0" textRotation="90" vertical="center" wrapText="1"/>
    </xf>
    <xf borderId="17" fillId="0" fontId="5" numFmtId="0" xfId="0" applyBorder="1" applyFont="1"/>
    <xf borderId="0" fillId="12" fontId="18" numFmtId="0" xfId="0" applyAlignment="1" applyFont="1">
      <alignment horizontal="center" readingOrder="0" shrinkToFit="0" textRotation="0" vertical="center" wrapText="1"/>
    </xf>
    <xf borderId="18" fillId="0" fontId="12" numFmtId="0" xfId="0" applyAlignment="1" applyBorder="1" applyFont="1">
      <alignment horizontal="center" readingOrder="0" vertical="center"/>
    </xf>
    <xf borderId="18" fillId="0" fontId="12" numFmtId="0" xfId="0" applyAlignment="1" applyBorder="1" applyFont="1">
      <alignment horizontal="center" vertical="center"/>
    </xf>
    <xf borderId="19" fillId="12" fontId="18" numFmtId="0" xfId="0" applyAlignment="1" applyBorder="1" applyFont="1">
      <alignment horizontal="center" readingOrder="0" shrinkToFit="0" textRotation="90" vertical="center" wrapText="1"/>
    </xf>
    <xf borderId="18" fillId="0" fontId="15" numFmtId="0" xfId="0" applyAlignment="1" applyBorder="1" applyFont="1">
      <alignment horizontal="center" vertical="center"/>
    </xf>
    <xf borderId="20" fillId="0" fontId="15" numFmtId="0" xfId="0" applyAlignment="1" applyBorder="1" applyFont="1">
      <alignment horizontal="center" vertical="center"/>
    </xf>
    <xf borderId="21" fillId="12" fontId="18" numFmtId="0" xfId="0" applyAlignment="1" applyBorder="1" applyFont="1">
      <alignment horizontal="center" readingOrder="0" textRotation="90" vertical="center"/>
    </xf>
    <xf borderId="16" fillId="0" fontId="5" numFmtId="0" xfId="0" applyBorder="1" applyFont="1"/>
    <xf borderId="22" fillId="0" fontId="5" numFmtId="0" xfId="0" applyBorder="1" applyFont="1"/>
    <xf borderId="0" fillId="6" fontId="18" numFmtId="0" xfId="0" applyAlignment="1" applyFont="1">
      <alignment horizontal="center" readingOrder="0" textRotation="90" vertical="center"/>
    </xf>
    <xf borderId="10" fillId="2" fontId="2" numFmtId="0" xfId="0" applyAlignment="1" applyBorder="1" applyFont="1">
      <alignment horizontal="center" readingOrder="0" shrinkToFit="0" vertical="center" wrapText="1"/>
    </xf>
    <xf borderId="23" fillId="10" fontId="19" numFmtId="0" xfId="0" applyAlignment="1" applyBorder="1" applyFont="1">
      <alignment horizontal="center" readingOrder="0" vertical="center"/>
    </xf>
    <xf borderId="24" fillId="0" fontId="5" numFmtId="0" xfId="0" applyBorder="1" applyFont="1"/>
    <xf borderId="25" fillId="10" fontId="19" numFmtId="0" xfId="0" applyAlignment="1" applyBorder="1" applyFont="1">
      <alignment horizontal="center" readingOrder="0" vertical="center"/>
    </xf>
    <xf borderId="26" fillId="10" fontId="19" numFmtId="0" xfId="0" applyAlignment="1" applyBorder="1" applyFont="1">
      <alignment horizontal="center" readingOrder="0" vertical="center"/>
    </xf>
    <xf borderId="0" fillId="0" fontId="20" numFmtId="0" xfId="0" applyAlignment="1" applyFont="1">
      <alignment horizontal="center" readingOrder="0" vertical="center"/>
    </xf>
    <xf borderId="0" fillId="0" fontId="12" numFmtId="0" xfId="0" applyAlignment="1" applyFont="1">
      <alignment horizontal="center" vertical="center"/>
    </xf>
    <xf borderId="0" fillId="0" fontId="15" numFmtId="0" xfId="0" applyAlignment="1" applyFont="1">
      <alignment horizontal="center" vertical="center"/>
    </xf>
    <xf borderId="27" fillId="0" fontId="21" numFmtId="0" xfId="0" applyAlignment="1" applyBorder="1" applyFont="1">
      <alignment horizontal="center" vertical="center"/>
    </xf>
    <xf borderId="28" fillId="12" fontId="14" numFmtId="0" xfId="0" applyAlignment="1" applyBorder="1" applyFont="1">
      <alignment horizontal="center" readingOrder="0" shrinkToFit="0" vertical="center" wrapText="1"/>
    </xf>
    <xf borderId="21" fillId="12" fontId="14" numFmtId="0" xfId="0" applyAlignment="1" applyBorder="1" applyFont="1">
      <alignment horizontal="center" readingOrder="0" vertical="center"/>
    </xf>
    <xf borderId="0" fillId="6" fontId="14" numFmtId="0" xfId="0" applyAlignment="1" applyFont="1">
      <alignment horizontal="center" readingOrder="0" vertical="center"/>
    </xf>
    <xf borderId="29" fillId="13" fontId="4" numFmtId="0" xfId="0" applyAlignment="1" applyBorder="1" applyFill="1" applyFont="1">
      <alignment horizontal="center" readingOrder="0" vertical="center"/>
    </xf>
    <xf borderId="30" fillId="13" fontId="4" numFmtId="0" xfId="0" applyAlignment="1" applyBorder="1" applyFont="1">
      <alignment horizontal="center" readingOrder="0" vertical="center"/>
    </xf>
    <xf borderId="31" fillId="0" fontId="4" numFmtId="0" xfId="0" applyAlignment="1" applyBorder="1" applyFont="1">
      <alignment horizontal="center" readingOrder="0" vertical="center"/>
    </xf>
    <xf borderId="10" fillId="8" fontId="3" numFmtId="1" xfId="0" applyAlignment="1" applyBorder="1" applyFont="1" applyNumberFormat="1">
      <alignment horizontal="center" readingOrder="0" shrinkToFit="0" vertical="center" wrapText="0"/>
    </xf>
    <xf borderId="3" fillId="6" fontId="6" numFmtId="0" xfId="0" applyAlignment="1" applyBorder="1" applyFont="1">
      <alignment horizontal="right" vertical="center"/>
    </xf>
    <xf borderId="29" fillId="12" fontId="4" numFmtId="0" xfId="0" applyAlignment="1" applyBorder="1" applyFont="1">
      <alignment horizontal="center" vertical="center"/>
    </xf>
    <xf borderId="30" fillId="12" fontId="4" numFmtId="0" xfId="0" applyAlignment="1" applyBorder="1" applyFont="1">
      <alignment horizontal="center" vertical="center"/>
    </xf>
    <xf borderId="31" fillId="12" fontId="4" numFmtId="0" xfId="0" applyAlignment="1" applyBorder="1" applyFont="1">
      <alignment horizontal="center" vertical="center"/>
    </xf>
    <xf borderId="21" fillId="12" fontId="4" numFmtId="0" xfId="0" applyAlignment="1" applyBorder="1" applyFont="1">
      <alignment horizontal="center" vertical="center"/>
    </xf>
    <xf borderId="0" fillId="6" fontId="4" numFmtId="0" xfId="0" applyAlignment="1" applyFont="1">
      <alignment horizontal="center" vertical="center"/>
    </xf>
    <xf borderId="28" fillId="10" fontId="4" numFmtId="0" xfId="0" applyAlignment="1" applyBorder="1" applyFont="1">
      <alignment horizontal="center" vertical="center"/>
    </xf>
    <xf borderId="32" fillId="10" fontId="4" numFmtId="0" xfId="0" applyAlignment="1" applyBorder="1" applyFont="1">
      <alignment horizontal="center" vertical="center"/>
    </xf>
    <xf borderId="33" fillId="10" fontId="4" numFmtId="0" xfId="0" applyAlignment="1" applyBorder="1" applyFont="1">
      <alignment horizontal="center" vertical="center"/>
    </xf>
    <xf borderId="21" fillId="10" fontId="4" numFmtId="0" xfId="0" applyAlignment="1" applyBorder="1" applyFont="1">
      <alignment horizontal="center" vertical="center"/>
    </xf>
    <xf borderId="34" fillId="6" fontId="10" numFmtId="0" xfId="0" applyAlignment="1" applyBorder="1" applyFont="1">
      <alignment horizontal="center" vertical="center"/>
    </xf>
    <xf borderId="0" fillId="6" fontId="10" numFmtId="0" xfId="0" applyAlignment="1" applyFont="1">
      <alignment horizontal="center" vertical="center"/>
    </xf>
    <xf borderId="35" fillId="6" fontId="10" numFmtId="0" xfId="0" applyAlignment="1" applyBorder="1" applyFont="1">
      <alignment horizontal="center" vertical="center"/>
    </xf>
    <xf borderId="36" fillId="6" fontId="6" numFmtId="0" xfId="0" applyAlignment="1" applyBorder="1" applyFont="1">
      <alignment horizontal="center" vertical="center"/>
    </xf>
    <xf borderId="37" fillId="10" fontId="4" numFmtId="0" xfId="0" applyAlignment="1" applyBorder="1" applyFont="1">
      <alignment horizontal="center" readingOrder="0" vertical="center"/>
    </xf>
    <xf borderId="37" fillId="0" fontId="5" numFmtId="0" xfId="0" applyBorder="1" applyFont="1"/>
    <xf borderId="38" fillId="0" fontId="5" numFmtId="0" xfId="0" applyBorder="1" applyFont="1"/>
    <xf borderId="39" fillId="10" fontId="4" numFmtId="0" xfId="0" applyAlignment="1" applyBorder="1" applyFont="1">
      <alignment horizontal="center" readingOrder="0" vertical="center"/>
    </xf>
    <xf borderId="40" fillId="10" fontId="4" numFmtId="0" xfId="0" applyAlignment="1" applyBorder="1" applyFont="1">
      <alignment horizontal="center" vertical="center"/>
    </xf>
    <xf borderId="41" fillId="0" fontId="5" numFmtId="0" xfId="0" applyBorder="1" applyFont="1"/>
    <xf borderId="38" fillId="12" fontId="22" numFmtId="0" xfId="0" applyAlignment="1" applyBorder="1" applyFont="1">
      <alignment horizontal="center" readingOrder="0" vertical="center"/>
    </xf>
    <xf borderId="39" fillId="12" fontId="22" numFmtId="0" xfId="0" applyAlignment="1" applyBorder="1" applyFont="1">
      <alignment horizontal="center" readingOrder="0" vertical="center"/>
    </xf>
    <xf borderId="39" fillId="12" fontId="22" numFmtId="0" xfId="0" applyAlignment="1" applyBorder="1" applyFont="1">
      <alignment horizontal="center" readingOrder="0" vertical="center"/>
    </xf>
    <xf borderId="40" fillId="12" fontId="4" numFmtId="0" xfId="0" applyAlignment="1" applyBorder="1" applyFont="1">
      <alignment horizontal="center" vertical="center"/>
    </xf>
    <xf borderId="38" fillId="0" fontId="23" numFmtId="0" xfId="0" applyAlignment="1" applyBorder="1" applyFont="1">
      <alignment horizontal="center" readingOrder="0" vertical="center"/>
    </xf>
    <xf borderId="39" fillId="0" fontId="23" numFmtId="0" xfId="0" applyAlignment="1" applyBorder="1" applyFont="1">
      <alignment horizontal="center" readingOrder="0" vertical="center"/>
    </xf>
    <xf borderId="40" fillId="0" fontId="4" numFmtId="0" xfId="0" applyAlignment="1" applyBorder="1" applyFont="1">
      <alignment horizontal="center" vertical="center"/>
    </xf>
    <xf borderId="0" fillId="5" fontId="24" numFmtId="0" xfId="0" applyAlignment="1" applyFont="1">
      <alignment horizontal="center" readingOrder="0" vertical="center"/>
    </xf>
    <xf borderId="0" fillId="6" fontId="23" numFmtId="0" xfId="0" applyAlignment="1" applyFont="1">
      <alignment horizontal="center" readingOrder="0" vertical="center"/>
    </xf>
    <xf borderId="42" fillId="10" fontId="23" numFmtId="0" xfId="0" applyAlignment="1" applyBorder="1" applyFont="1">
      <alignment horizontal="left" readingOrder="0" vertical="center"/>
    </xf>
    <xf borderId="42" fillId="0" fontId="5" numFmtId="0" xfId="0" applyBorder="1" applyFont="1"/>
    <xf borderId="43" fillId="0" fontId="5" numFmtId="0" xfId="0" applyBorder="1" applyFont="1"/>
    <xf borderId="44" fillId="0" fontId="23" numFmtId="0" xfId="0" applyAlignment="1" applyBorder="1" applyFont="1">
      <alignment horizontal="left" readingOrder="0" vertical="center"/>
    </xf>
    <xf borderId="42" fillId="0" fontId="23" numFmtId="0" xfId="0" applyAlignment="1" applyBorder="1" applyFont="1">
      <alignment horizontal="left" readingOrder="0" vertical="center"/>
    </xf>
    <xf borderId="44" fillId="10" fontId="23" numFmtId="0" xfId="0" applyAlignment="1" applyBorder="1" applyFont="1">
      <alignment horizontal="center" readingOrder="0" vertical="center"/>
    </xf>
    <xf borderId="40" fillId="10" fontId="23" numFmtId="0" xfId="0" applyAlignment="1" applyBorder="1" applyFont="1">
      <alignment horizontal="center" readingOrder="0" vertical="center"/>
    </xf>
    <xf borderId="40" fillId="10" fontId="25" numFmtId="0" xfId="0" applyAlignment="1" applyBorder="1" applyFont="1">
      <alignment horizontal="center" readingOrder="0" vertical="center"/>
    </xf>
    <xf borderId="44" fillId="0" fontId="23" numFmtId="0" xfId="0" applyAlignment="1" applyBorder="1" applyFont="1">
      <alignment horizontal="center" readingOrder="0" vertical="center"/>
    </xf>
    <xf borderId="40" fillId="0" fontId="23" numFmtId="0" xfId="0" applyAlignment="1" applyBorder="1" applyFont="1">
      <alignment horizontal="center" readingOrder="0" vertical="center"/>
    </xf>
    <xf borderId="40" fillId="0" fontId="25" numFmtId="0" xfId="0" applyAlignment="1" applyBorder="1" applyFont="1">
      <alignment horizontal="center" readingOrder="0" vertical="center"/>
    </xf>
    <xf borderId="20" fillId="0" fontId="23" numFmtId="0" xfId="0" applyAlignment="1" applyBorder="1" applyFont="1">
      <alignment horizontal="center" readingOrder="0" vertical="center"/>
    </xf>
    <xf borderId="45" fillId="0" fontId="5" numFmtId="0" xfId="0" applyBorder="1" applyFont="1"/>
    <xf borderId="46" fillId="0" fontId="5" numFmtId="0" xfId="0" applyBorder="1" applyFont="1"/>
    <xf borderId="47" fillId="0" fontId="5" numFmtId="0" xfId="0" applyBorder="1" applyFont="1"/>
    <xf borderId="48" fillId="0" fontId="23" numFmtId="0" xfId="0" applyAlignment="1" applyBorder="1" applyFont="1">
      <alignment horizontal="center" readingOrder="0" vertical="center"/>
    </xf>
    <xf borderId="40" fillId="0" fontId="25" numFmtId="0" xfId="0" applyAlignment="1" applyBorder="1" applyFont="1">
      <alignment horizontal="center" vertical="center"/>
    </xf>
    <xf borderId="44" fillId="10" fontId="18" numFmtId="0" xfId="0" applyAlignment="1" applyBorder="1" applyFont="1">
      <alignment horizontal="center" readingOrder="0" vertical="center"/>
    </xf>
    <xf borderId="44" fillId="0" fontId="18" numFmtId="0" xfId="0" applyAlignment="1" applyBorder="1" applyFont="1">
      <alignment horizontal="center" readingOrder="0" shrinkToFit="0" vertical="center" wrapText="1"/>
    </xf>
    <xf borderId="49" fillId="10" fontId="18" numFmtId="0" xfId="0" applyAlignment="1" applyBorder="1" applyFont="1">
      <alignment horizontal="center" readingOrder="0" vertical="center"/>
    </xf>
    <xf borderId="50" fillId="0" fontId="5" numFmtId="0" xfId="0" applyBorder="1" applyFont="1"/>
    <xf borderId="51" fillId="0" fontId="5" numFmtId="0" xfId="0" applyBorder="1" applyFont="1"/>
    <xf borderId="49" fillId="0" fontId="18" numFmtId="0" xfId="0" applyAlignment="1" applyBorder="1" applyFont="1">
      <alignment horizontal="center" readingOrder="0" shrinkToFit="0" vertical="center" wrapText="1"/>
    </xf>
    <xf borderId="20" fillId="0" fontId="26" numFmtId="0" xfId="0" applyAlignment="1" applyBorder="1" applyFont="1">
      <alignment horizontal="center" readingOrder="0" vertical="center"/>
    </xf>
    <xf borderId="10" fillId="7" fontId="3" numFmtId="0" xfId="0" applyAlignment="1" applyBorder="1" applyFont="1">
      <alignment horizontal="center" shrinkToFit="0" vertical="center" wrapText="1"/>
    </xf>
    <xf borderId="10" fillId="8" fontId="3" numFmtId="1" xfId="0" applyAlignment="1" applyBorder="1" applyFont="1" applyNumberFormat="1">
      <alignment horizontal="center" shrinkToFit="0" vertical="center" wrapText="1"/>
    </xf>
    <xf borderId="0" fillId="14" fontId="5" numFmtId="0" xfId="0" applyFill="1" applyFont="1"/>
    <xf borderId="0" fillId="14" fontId="27" numFmtId="0" xfId="0" applyAlignment="1" applyFont="1">
      <alignment horizontal="center" readingOrder="0" vertical="center"/>
    </xf>
    <xf borderId="52" fillId="15" fontId="8" numFmtId="0" xfId="0" applyAlignment="1" applyBorder="1" applyFill="1" applyFont="1">
      <alignment horizontal="right" readingOrder="0" vertical="center"/>
    </xf>
    <xf borderId="53" fillId="0" fontId="5" numFmtId="0" xfId="0" applyBorder="1" applyFont="1"/>
    <xf borderId="54" fillId="0" fontId="5" numFmtId="0" xfId="0" applyBorder="1" applyFont="1"/>
    <xf borderId="54" fillId="15" fontId="8" numFmtId="0" xfId="0" applyAlignment="1" applyBorder="1" applyFont="1">
      <alignment horizontal="center" readingOrder="0" vertical="center"/>
    </xf>
    <xf borderId="55" fillId="15" fontId="8" numFmtId="0" xfId="0" applyAlignment="1" applyBorder="1" applyFont="1">
      <alignment horizontal="center" readingOrder="0" vertical="center"/>
    </xf>
    <xf borderId="56" fillId="15" fontId="8" numFmtId="0" xfId="0" applyAlignment="1" applyBorder="1" applyFont="1">
      <alignment horizontal="center" readingOrder="0" vertical="center"/>
    </xf>
    <xf borderId="0" fillId="15" fontId="8" numFmtId="0" xfId="0" applyAlignment="1" applyFont="1">
      <alignment horizontal="center" readingOrder="0" vertical="center"/>
    </xf>
    <xf borderId="57" fillId="15" fontId="28" numFmtId="0" xfId="0" applyAlignment="1" applyBorder="1" applyFont="1">
      <alignment horizontal="right" readingOrder="0" shrinkToFit="0" vertical="center" wrapText="1"/>
    </xf>
    <xf borderId="58" fillId="16" fontId="29" numFmtId="0" xfId="0" applyAlignment="1" applyBorder="1" applyFill="1" applyFont="1">
      <alignment horizontal="center" readingOrder="0" shrinkToFit="0" vertical="center" wrapText="1"/>
    </xf>
    <xf borderId="59" fillId="16" fontId="29" numFmtId="0" xfId="0" applyAlignment="1" applyBorder="1" applyFont="1">
      <alignment horizontal="center" readingOrder="0" shrinkToFit="0" vertical="center" wrapText="1"/>
    </xf>
    <xf borderId="59" fillId="16" fontId="29" numFmtId="0" xfId="0" applyAlignment="1" applyBorder="1" applyFont="1">
      <alignment horizontal="center" shrinkToFit="0" vertical="center" wrapText="1"/>
    </xf>
    <xf borderId="10" fillId="8" fontId="3" numFmtId="1" xfId="0" applyAlignment="1" applyBorder="1" applyFont="1" applyNumberFormat="1">
      <alignment horizontal="center" shrinkToFit="0" vertical="center" wrapText="0"/>
    </xf>
    <xf borderId="0" fillId="15" fontId="30" numFmtId="0" xfId="0" applyAlignment="1" applyFont="1">
      <alignment horizontal="center" shrinkToFit="0" vertical="center" wrapText="1"/>
    </xf>
    <xf borderId="57" fillId="15" fontId="28" numFmtId="0" xfId="0" applyAlignment="1" applyBorder="1" applyFont="1">
      <alignment horizontal="center" readingOrder="0" shrinkToFit="0" wrapText="1"/>
    </xf>
    <xf borderId="60" fillId="15" fontId="30" numFmtId="0" xfId="0" applyAlignment="1" applyBorder="1" applyFont="1">
      <alignment horizontal="center" shrinkToFit="0" vertical="center" wrapText="1"/>
    </xf>
    <xf borderId="61" fillId="16" fontId="31" numFmtId="0" xfId="0" applyAlignment="1" applyBorder="1" applyFont="1">
      <alignment horizontal="center" readingOrder="0" vertical="center"/>
    </xf>
    <xf borderId="8" fillId="16" fontId="31" numFmtId="0" xfId="0" applyAlignment="1" applyBorder="1" applyFont="1">
      <alignment horizontal="center" readingOrder="0" vertical="center"/>
    </xf>
    <xf borderId="8" fillId="16" fontId="31" numFmtId="0" xfId="0" applyAlignment="1" applyBorder="1" applyFont="1">
      <alignment horizontal="center" vertical="center"/>
    </xf>
    <xf borderId="62" fillId="16" fontId="31" numFmtId="0" xfId="0" applyAlignment="1" applyBorder="1" applyFont="1">
      <alignment horizontal="center" vertical="center"/>
    </xf>
    <xf borderId="59" fillId="0" fontId="5" numFmtId="0" xfId="0" applyBorder="1" applyFont="1"/>
    <xf borderId="63" fillId="15" fontId="32" numFmtId="0" xfId="0" applyAlignment="1" applyBorder="1" applyFont="1">
      <alignment horizontal="right" readingOrder="0" textRotation="0" vertical="bottom"/>
    </xf>
    <xf borderId="64" fillId="17" fontId="15" numFmtId="0" xfId="0" applyAlignment="1" applyBorder="1" applyFill="1" applyFont="1">
      <alignment horizontal="center" readingOrder="0" vertical="center"/>
    </xf>
    <xf borderId="64" fillId="18" fontId="15" numFmtId="0" xfId="0" applyAlignment="1" applyBorder="1" applyFill="1" applyFont="1">
      <alignment horizontal="center" readingOrder="0" vertical="center"/>
    </xf>
    <xf borderId="65" fillId="17" fontId="15" numFmtId="0" xfId="0" applyAlignment="1" applyBorder="1" applyFont="1">
      <alignment horizontal="center" vertical="center"/>
    </xf>
    <xf borderId="65" fillId="18" fontId="15" numFmtId="0" xfId="0" applyAlignment="1" applyBorder="1" applyFont="1">
      <alignment horizontal="center" vertical="center"/>
    </xf>
    <xf borderId="65" fillId="17" fontId="15" numFmtId="0" xfId="0" applyAlignment="1" applyBorder="1" applyFont="1">
      <alignment horizontal="center" readingOrder="0" vertical="center"/>
    </xf>
    <xf borderId="65" fillId="18" fontId="15" numFmtId="0" xfId="0" applyAlignment="1" applyBorder="1" applyFont="1">
      <alignment horizontal="center" readingOrder="0" vertical="center"/>
    </xf>
    <xf borderId="66" fillId="17" fontId="15" numFmtId="0" xfId="0" applyAlignment="1" applyBorder="1" applyFont="1">
      <alignment horizontal="center" vertical="center"/>
    </xf>
    <xf borderId="67" fillId="18" fontId="15" numFmtId="0" xfId="0" applyAlignment="1" applyBorder="1" applyFont="1">
      <alignment horizontal="center" vertical="center"/>
    </xf>
    <xf borderId="68" fillId="15" fontId="32" numFmtId="0" xfId="0" applyAlignment="1" applyBorder="1" applyFont="1">
      <alignment horizontal="center" readingOrder="0" textRotation="90" vertical="center"/>
    </xf>
    <xf borderId="69" fillId="19" fontId="12" numFmtId="0" xfId="0" applyAlignment="1" applyBorder="1" applyFill="1" applyFont="1">
      <alignment horizontal="center" readingOrder="0" vertical="center"/>
    </xf>
    <xf borderId="40" fillId="19" fontId="30" numFmtId="0" xfId="0" applyAlignment="1" applyBorder="1" applyFont="1">
      <alignment readingOrder="0" vertical="center"/>
    </xf>
    <xf borderId="40" fillId="19" fontId="30" numFmtId="0" xfId="0" applyAlignment="1" applyBorder="1" applyFont="1">
      <alignment horizontal="center" readingOrder="0" vertical="center"/>
    </xf>
    <xf borderId="70" fillId="16" fontId="15" numFmtId="0" xfId="0" applyAlignment="1" applyBorder="1" applyFont="1">
      <alignment horizontal="center" readingOrder="0" vertical="center"/>
    </xf>
    <xf borderId="70" fillId="16" fontId="15" numFmtId="1" xfId="0" applyAlignment="1" applyBorder="1" applyFont="1" applyNumberFormat="1">
      <alignment horizontal="center" readingOrder="0" vertical="center"/>
    </xf>
    <xf borderId="63" fillId="0" fontId="5" numFmtId="0" xfId="0" applyBorder="1" applyFont="1"/>
    <xf borderId="69" fillId="0" fontId="5" numFmtId="0" xfId="0" applyBorder="1" applyFont="1"/>
    <xf borderId="71" fillId="16" fontId="15" numFmtId="1" xfId="0" applyAlignment="1" applyBorder="1" applyFont="1" applyNumberFormat="1">
      <alignment horizontal="center" readingOrder="0" vertical="center"/>
    </xf>
    <xf borderId="9" fillId="16" fontId="15" numFmtId="1" xfId="0" applyAlignment="1" applyBorder="1" applyFont="1" applyNumberFormat="1">
      <alignment horizontal="center" readingOrder="0" vertical="center"/>
    </xf>
    <xf borderId="72" fillId="16" fontId="15" numFmtId="1" xfId="0" applyAlignment="1" applyBorder="1" applyFont="1" applyNumberFormat="1">
      <alignment horizontal="center" readingOrder="0" vertical="center"/>
    </xf>
    <xf borderId="73" fillId="16" fontId="15" numFmtId="0" xfId="0" applyAlignment="1" applyBorder="1" applyFont="1">
      <alignment horizontal="center" readingOrder="0" vertical="center"/>
    </xf>
    <xf borderId="74" fillId="0" fontId="5" numFmtId="0" xfId="0" applyBorder="1" applyFont="1"/>
    <xf borderId="40" fillId="19" fontId="33" numFmtId="0" xfId="0" applyAlignment="1" applyBorder="1" applyFont="1">
      <alignment readingOrder="0" vertical="center"/>
    </xf>
    <xf borderId="44" fillId="19" fontId="33" numFmtId="0" xfId="0" applyAlignment="1" applyBorder="1" applyFont="1">
      <alignment horizontal="center" readingOrder="0" vertical="center"/>
    </xf>
    <xf borderId="75" fillId="20" fontId="34" numFmtId="0" xfId="0" applyAlignment="1" applyBorder="1" applyFill="1" applyFont="1">
      <alignment horizontal="center" readingOrder="0" vertical="center"/>
    </xf>
    <xf borderId="75" fillId="20" fontId="34" numFmtId="0" xfId="0" applyAlignment="1" applyBorder="1" applyFont="1">
      <alignment horizontal="center" vertical="center"/>
    </xf>
    <xf borderId="76" fillId="20" fontId="34" numFmtId="0" xfId="0" applyAlignment="1" applyBorder="1" applyFont="1">
      <alignment horizontal="center" vertical="center"/>
    </xf>
    <xf borderId="77" fillId="19" fontId="12" numFmtId="0" xfId="0" applyAlignment="1" applyBorder="1" applyFont="1">
      <alignment horizontal="center" readingOrder="0" vertical="center"/>
    </xf>
    <xf borderId="75" fillId="20" fontId="34" numFmtId="1" xfId="0" applyAlignment="1" applyBorder="1" applyFont="1" applyNumberFormat="1">
      <alignment horizontal="center" readingOrder="0" vertical="center"/>
    </xf>
    <xf borderId="75" fillId="20" fontId="34" numFmtId="1" xfId="0" applyAlignment="1" applyBorder="1" applyFont="1" applyNumberFormat="1">
      <alignment horizontal="center" vertical="center"/>
    </xf>
    <xf borderId="78" fillId="16" fontId="15" numFmtId="1" xfId="0" applyAlignment="1" applyBorder="1" applyFont="1" applyNumberFormat="1">
      <alignment horizontal="center" readingOrder="0" vertical="center"/>
    </xf>
    <xf borderId="61" fillId="16" fontId="15" numFmtId="1" xfId="0" applyAlignment="1" applyBorder="1" applyFont="1" applyNumberFormat="1">
      <alignment horizontal="center" readingOrder="0" vertical="center"/>
    </xf>
    <xf borderId="8" fillId="16" fontId="15" numFmtId="1" xfId="0" applyAlignment="1" applyBorder="1" applyFont="1" applyNumberFormat="1">
      <alignment horizontal="center" readingOrder="0" vertical="center"/>
    </xf>
    <xf borderId="62" fillId="16" fontId="15" numFmtId="1" xfId="0" applyAlignment="1" applyBorder="1" applyFont="1" applyNumberFormat="1">
      <alignment horizontal="center" readingOrder="0" vertical="center"/>
    </xf>
    <xf borderId="79" fillId="0" fontId="5" numFmtId="0" xfId="0" applyBorder="1" applyFont="1"/>
    <xf borderId="80" fillId="15" fontId="32" numFmtId="0" xfId="0" applyAlignment="1" applyBorder="1" applyFont="1">
      <alignment horizontal="center" readingOrder="0" textRotation="90" vertical="center"/>
    </xf>
    <xf borderId="81" fillId="19" fontId="30" numFmtId="0" xfId="0" applyAlignment="1" applyBorder="1" applyFont="1">
      <alignment readingOrder="0" vertical="center"/>
    </xf>
    <xf borderId="70" fillId="18" fontId="15" numFmtId="0" xfId="0" applyAlignment="1" applyBorder="1" applyFont="1">
      <alignment horizontal="center" readingOrder="0" vertical="center"/>
    </xf>
    <xf borderId="9" fillId="18" fontId="15" numFmtId="0" xfId="0" applyAlignment="1" applyBorder="1" applyFont="1">
      <alignment horizontal="center" vertical="center"/>
    </xf>
    <xf borderId="82" fillId="18" fontId="15" numFmtId="0" xfId="0" applyAlignment="1" applyBorder="1" applyFont="1">
      <alignment horizontal="center" vertical="center"/>
    </xf>
    <xf borderId="83" fillId="19" fontId="30" numFmtId="0" xfId="0" applyAlignment="1" applyBorder="1" applyFont="1">
      <alignment readingOrder="0" vertical="center"/>
    </xf>
    <xf borderId="4" fillId="18" fontId="15" numFmtId="1" xfId="0" applyAlignment="1" applyBorder="1" applyFont="1" applyNumberFormat="1">
      <alignment horizontal="center" readingOrder="0" vertical="center"/>
    </xf>
    <xf borderId="10" fillId="18" fontId="15" numFmtId="1" xfId="0" applyAlignment="1" applyBorder="1" applyFont="1" applyNumberFormat="1">
      <alignment horizontal="center" vertical="center"/>
    </xf>
    <xf borderId="84" fillId="18" fontId="15" numFmtId="1" xfId="0" applyAlignment="1" applyBorder="1" applyFont="1" applyNumberFormat="1">
      <alignment horizontal="center" vertical="center"/>
    </xf>
    <xf borderId="4" fillId="18" fontId="15" numFmtId="0" xfId="0" applyAlignment="1" applyBorder="1" applyFont="1">
      <alignment horizontal="center" readingOrder="0" vertical="center"/>
    </xf>
    <xf borderId="10" fillId="18" fontId="15" numFmtId="0" xfId="0" applyAlignment="1" applyBorder="1" applyFont="1">
      <alignment horizontal="center" vertical="center"/>
    </xf>
    <xf borderId="84" fillId="18" fontId="15" numFmtId="0" xfId="0" applyAlignment="1" applyBorder="1" applyFont="1">
      <alignment horizontal="center" vertical="center"/>
    </xf>
    <xf borderId="85" fillId="19" fontId="30" numFmtId="0" xfId="0" applyAlignment="1" applyBorder="1" applyFont="1">
      <alignment readingOrder="0" vertical="center"/>
    </xf>
    <xf borderId="86" fillId="0" fontId="5" numFmtId="0" xfId="0" applyBorder="1" applyFont="1"/>
    <xf borderId="87" fillId="0" fontId="5" numFmtId="0" xfId="0" applyBorder="1" applyFont="1"/>
    <xf borderId="64" fillId="18" fontId="34" numFmtId="0" xfId="0" applyAlignment="1" applyBorder="1" applyFont="1">
      <alignment horizontal="center" readingOrder="0" vertical="center"/>
    </xf>
    <xf borderId="65" fillId="18" fontId="34" numFmtId="0" xfId="0" applyAlignment="1" applyBorder="1" applyFont="1">
      <alignment horizontal="center" vertical="center"/>
    </xf>
    <xf borderId="66" fillId="18" fontId="34" numFmtId="0" xfId="0" applyAlignment="1" applyBorder="1" applyFont="1">
      <alignment horizontal="center" vertical="center"/>
    </xf>
    <xf borderId="88" fillId="19" fontId="30" numFmtId="0" xfId="0" applyAlignment="1" applyBorder="1" applyFont="1">
      <alignment readingOrder="0" vertical="center"/>
    </xf>
    <xf borderId="89" fillId="0" fontId="5" numFmtId="0" xfId="0" applyBorder="1" applyFont="1"/>
    <xf borderId="90" fillId="0" fontId="5" numFmtId="0" xfId="0" applyBorder="1" applyFont="1"/>
    <xf borderId="91" fillId="17" fontId="30" numFmtId="166" xfId="0" applyAlignment="1" applyBorder="1" applyFont="1" applyNumberFormat="1">
      <alignment horizontal="center" readingOrder="0" vertical="center"/>
    </xf>
    <xf borderId="92" fillId="21" fontId="30" numFmtId="166" xfId="0" applyAlignment="1" applyBorder="1" applyFill="1" applyFont="1" applyNumberFormat="1">
      <alignment horizontal="center" vertical="center"/>
    </xf>
    <xf borderId="93" fillId="21" fontId="30" numFmtId="166" xfId="0" applyAlignment="1" applyBorder="1" applyFont="1" applyNumberFormat="1">
      <alignment horizontal="center" vertical="center"/>
    </xf>
    <xf borderId="4" fillId="17" fontId="30" numFmtId="166" xfId="0" applyAlignment="1" applyBorder="1" applyFont="1" applyNumberFormat="1">
      <alignment horizontal="center" readingOrder="0" vertical="center"/>
    </xf>
    <xf borderId="10" fillId="17" fontId="30" numFmtId="166" xfId="0" applyAlignment="1" applyBorder="1" applyFont="1" applyNumberFormat="1">
      <alignment horizontal="center" readingOrder="0" vertical="center"/>
    </xf>
    <xf borderId="10" fillId="17" fontId="30" numFmtId="166" xfId="0" applyAlignment="1" applyBorder="1" applyFont="1" applyNumberFormat="1">
      <alignment horizontal="center" vertical="center"/>
    </xf>
    <xf borderId="84" fillId="17" fontId="30" numFmtId="166" xfId="0" applyAlignment="1" applyBorder="1" applyFont="1" applyNumberFormat="1">
      <alignment horizontal="center" vertical="center"/>
    </xf>
    <xf borderId="4" fillId="21" fontId="30" numFmtId="166" xfId="0" applyAlignment="1" applyBorder="1" applyFont="1" applyNumberFormat="1">
      <alignment horizontal="center" vertical="center"/>
    </xf>
    <xf borderId="10" fillId="21" fontId="30" numFmtId="166" xfId="0" applyAlignment="1" applyBorder="1" applyFont="1" applyNumberFormat="1">
      <alignment horizontal="center" vertical="center"/>
    </xf>
    <xf borderId="84" fillId="21" fontId="30" numFmtId="166" xfId="0" applyAlignment="1" applyBorder="1" applyFont="1" applyNumberFormat="1">
      <alignment horizontal="center" vertical="center"/>
    </xf>
    <xf borderId="64" fillId="21" fontId="33" numFmtId="166" xfId="0" applyAlignment="1" applyBorder="1" applyFont="1" applyNumberFormat="1">
      <alignment horizontal="center" vertical="center"/>
    </xf>
    <xf borderId="65" fillId="21" fontId="33" numFmtId="166" xfId="0" applyAlignment="1" applyBorder="1" applyFont="1" applyNumberFormat="1">
      <alignment horizontal="center" vertical="center"/>
    </xf>
    <xf borderId="66" fillId="21" fontId="33" numFmtId="166" xfId="0" applyAlignment="1" applyBorder="1" applyFont="1" applyNumberFormat="1">
      <alignment horizontal="center" vertical="center"/>
    </xf>
    <xf borderId="92" fillId="18" fontId="30" numFmtId="166" xfId="0" applyAlignment="1" applyBorder="1" applyFont="1" applyNumberFormat="1">
      <alignment horizontal="center" vertical="center"/>
    </xf>
    <xf borderId="93" fillId="18" fontId="30" numFmtId="166" xfId="0" applyAlignment="1" applyBorder="1" applyFont="1" applyNumberFormat="1">
      <alignment horizontal="center" vertical="center"/>
    </xf>
    <xf borderId="4" fillId="18" fontId="30" numFmtId="166" xfId="0" applyAlignment="1" applyBorder="1" applyFont="1" applyNumberFormat="1">
      <alignment horizontal="center" vertical="center"/>
    </xf>
    <xf borderId="10" fillId="18" fontId="30" numFmtId="166" xfId="0" applyAlignment="1" applyBorder="1" applyFont="1" applyNumberFormat="1">
      <alignment horizontal="center" vertical="center"/>
    </xf>
    <xf borderId="84" fillId="18" fontId="30" numFmtId="166" xfId="0" applyAlignment="1" applyBorder="1" applyFont="1" applyNumberFormat="1">
      <alignment horizontal="center" vertical="center"/>
    </xf>
    <xf borderId="64" fillId="18" fontId="33" numFmtId="166" xfId="0" applyAlignment="1" applyBorder="1" applyFont="1" applyNumberFormat="1">
      <alignment horizontal="center" vertical="center"/>
    </xf>
    <xf borderId="65" fillId="18" fontId="33" numFmtId="166" xfId="0" applyAlignment="1" applyBorder="1" applyFont="1" applyNumberFormat="1">
      <alignment horizontal="center" vertical="center"/>
    </xf>
    <xf borderId="66" fillId="18" fontId="33" numFmtId="166" xfId="0" applyAlignment="1" applyBorder="1" applyFont="1" applyNumberFormat="1">
      <alignment horizontal="center" vertical="center"/>
    </xf>
    <xf borderId="10" fillId="21" fontId="35" numFmtId="166" xfId="0" applyAlignment="1" applyBorder="1" applyFont="1" applyNumberFormat="1">
      <alignment horizontal="center" vertical="center"/>
    </xf>
    <xf borderId="94" fillId="15" fontId="9" numFmtId="0" xfId="0" applyAlignment="1" applyBorder="1" applyFont="1">
      <alignment horizontal="center" readingOrder="0" vertical="center"/>
    </xf>
    <xf borderId="49" fillId="19" fontId="30" numFmtId="0" xfId="0" applyAlignment="1" applyBorder="1" applyFont="1">
      <alignment readingOrder="0" vertical="center"/>
    </xf>
    <xf borderId="95" fillId="18" fontId="30" numFmtId="166" xfId="0" applyAlignment="1" applyBorder="1" applyFont="1" applyNumberFormat="1">
      <alignment horizontal="center" vertical="center"/>
    </xf>
    <xf borderId="9" fillId="18" fontId="30" numFmtId="166" xfId="0" applyAlignment="1" applyBorder="1" applyFont="1" applyNumberFormat="1">
      <alignment horizontal="center" vertical="center"/>
    </xf>
    <xf borderId="8" fillId="7" fontId="3" numFmtId="0" xfId="0" applyAlignment="1" applyBorder="1" applyFont="1">
      <alignment horizontal="center" readingOrder="0" shrinkToFit="0" vertical="center" wrapText="1"/>
    </xf>
    <xf borderId="78" fillId="18" fontId="30" numFmtId="166" xfId="0" applyAlignment="1" applyBorder="1" applyFont="1" applyNumberFormat="1">
      <alignment horizontal="center" vertical="center"/>
    </xf>
    <xf borderId="44" fillId="19" fontId="30" numFmtId="0" xfId="0" applyAlignment="1" applyBorder="1" applyFont="1">
      <alignment readingOrder="0" vertical="center"/>
    </xf>
    <xf borderId="96" fillId="18" fontId="30" numFmtId="166" xfId="0" applyAlignment="1" applyBorder="1" applyFont="1" applyNumberFormat="1">
      <alignment horizontal="center" vertical="center"/>
    </xf>
    <xf borderId="8" fillId="2" fontId="2" numFmtId="0" xfId="0" applyAlignment="1" applyBorder="1" applyFont="1">
      <alignment horizontal="center" readingOrder="0" shrinkToFit="0" vertical="center" wrapText="1"/>
    </xf>
    <xf borderId="0" fillId="2" fontId="36" numFmtId="0" xfId="0" applyAlignment="1" applyFont="1">
      <alignment horizontal="center" readingOrder="0" shrinkToFit="0" vertical="center" wrapText="1"/>
    </xf>
    <xf borderId="0" fillId="0" fontId="37" numFmtId="0" xfId="0" applyAlignment="1" applyFont="1">
      <alignment horizontal="center" readingOrder="0" shrinkToFit="0" vertical="center" wrapText="1"/>
    </xf>
    <xf borderId="0" fillId="2" fontId="36" numFmtId="1" xfId="0" applyAlignment="1" applyFont="1" applyNumberFormat="1">
      <alignment horizontal="center" readingOrder="0" shrinkToFit="0" vertical="center" wrapText="1"/>
    </xf>
    <xf borderId="72" fillId="18" fontId="30" numFmtId="166" xfId="0" applyAlignment="1" applyBorder="1" applyFont="1" applyNumberFormat="1">
      <alignment horizontal="center" vertical="center"/>
    </xf>
    <xf borderId="97" fillId="0" fontId="37" numFmtId="0" xfId="0" applyAlignment="1" applyBorder="1" applyFont="1">
      <alignment horizontal="center" readingOrder="0" shrinkToFit="0" vertical="center" wrapText="1"/>
    </xf>
    <xf borderId="98" fillId="18" fontId="30" numFmtId="166" xfId="0" applyAlignment="1" applyBorder="1" applyFont="1" applyNumberFormat="1">
      <alignment horizontal="center" vertical="center"/>
    </xf>
    <xf borderId="0" fillId="2" fontId="36" numFmtId="1" xfId="0" applyAlignment="1" applyFont="1" applyNumberFormat="1">
      <alignment horizontal="center" readingOrder="0" shrinkToFit="0" vertical="center" wrapText="0"/>
    </xf>
    <xf borderId="99" fillId="18" fontId="30" numFmtId="166" xfId="0" applyAlignment="1" applyBorder="1" applyFont="1" applyNumberFormat="1">
      <alignment horizontal="center" vertical="center"/>
    </xf>
    <xf borderId="62" fillId="18" fontId="30" numFmtId="166" xfId="0" applyAlignment="1" applyBorder="1" applyFont="1" applyNumberFormat="1">
      <alignment horizontal="center" vertical="center"/>
    </xf>
    <xf borderId="100" fillId="15" fontId="38" numFmtId="0" xfId="0" applyAlignment="1" applyBorder="1" applyFont="1">
      <alignment readingOrder="0"/>
    </xf>
    <xf borderId="73" fillId="0" fontId="5" numFmtId="0" xfId="0" applyBorder="1" applyFont="1"/>
    <xf borderId="101" fillId="15" fontId="39" numFmtId="0" xfId="0" applyAlignment="1" applyBorder="1" applyFont="1">
      <alignment horizontal="center" readingOrder="0" vertical="center"/>
    </xf>
    <xf borderId="102" fillId="15" fontId="39" numFmtId="0" xfId="0" applyAlignment="1" applyBorder="1" applyFont="1">
      <alignment horizontal="center" readingOrder="0" vertical="center"/>
    </xf>
    <xf borderId="103" fillId="0" fontId="5" numFmtId="0" xfId="0" applyBorder="1" applyFont="1"/>
    <xf borderId="102" fillId="15" fontId="40" numFmtId="0" xfId="0" applyAlignment="1" applyBorder="1" applyFont="1">
      <alignment vertical="center"/>
    </xf>
    <xf borderId="101" fillId="15" fontId="40" numFmtId="0" xfId="0" applyAlignment="1" applyBorder="1" applyFont="1">
      <alignment horizontal="center" readingOrder="0" vertical="center"/>
    </xf>
    <xf borderId="44" fillId="17" fontId="41" numFmtId="0" xfId="0" applyAlignment="1" applyBorder="1" applyFill="1" applyFont="1">
      <alignment horizontal="center" readingOrder="0" vertical="center"/>
    </xf>
    <xf borderId="104" fillId="15" fontId="40" numFmtId="0" xfId="0" applyAlignment="1" applyBorder="1" applyFont="1">
      <alignment horizontal="center" readingOrder="0" vertical="center"/>
    </xf>
    <xf borderId="71" fillId="0" fontId="5" numFmtId="0" xfId="0" applyBorder="1" applyFont="1"/>
    <xf borderId="104" fillId="0" fontId="42" numFmtId="0" xfId="0" applyAlignment="1" applyBorder="1" applyFont="1">
      <alignment horizontal="center" readingOrder="0" vertical="center"/>
    </xf>
    <xf borderId="105" fillId="0" fontId="5" numFmtId="0" xfId="0" applyBorder="1" applyFont="1"/>
    <xf borderId="70" fillId="0" fontId="5" numFmtId="0" xfId="0" applyBorder="1" applyFont="1"/>
    <xf borderId="100" fillId="0" fontId="5" numFmtId="0" xfId="0" applyBorder="1" applyFont="1"/>
    <xf borderId="1" fillId="0" fontId="15" numFmtId="0" xfId="0" applyAlignment="1" applyBorder="1" applyFont="1">
      <alignment readingOrder="0" vertical="center"/>
    </xf>
    <xf borderId="106" fillId="15" fontId="39" numFmtId="0" xfId="0" applyAlignment="1" applyBorder="1" applyFont="1">
      <alignment horizontal="center" readingOrder="0" vertical="center"/>
    </xf>
    <xf borderId="107" fillId="0" fontId="5" numFmtId="0" xfId="0" applyBorder="1" applyFont="1"/>
    <xf borderId="108" fillId="0" fontId="15" numFmtId="0" xfId="0" applyAlignment="1" applyBorder="1" applyFont="1">
      <alignment readingOrder="0" vertical="center"/>
    </xf>
    <xf borderId="109" fillId="0" fontId="5" numFmtId="0" xfId="0" applyBorder="1" applyFont="1"/>
    <xf borderId="110" fillId="0" fontId="5" numFmtId="0" xfId="0" applyBorder="1" applyFont="1"/>
    <xf borderId="61" fillId="0" fontId="5" numFmtId="0" xfId="0" applyBorder="1" applyFont="1"/>
    <xf borderId="111" fillId="0" fontId="5" numFmtId="0" xfId="0" applyBorder="1" applyFont="1"/>
    <xf borderId="44" fillId="22" fontId="16" numFmtId="0" xfId="0" applyAlignment="1" applyBorder="1" applyFill="1" applyFont="1">
      <alignment readingOrder="0" vertical="center"/>
    </xf>
    <xf borderId="110" fillId="15" fontId="40" numFmtId="0" xfId="0" applyAlignment="1" applyBorder="1" applyFont="1">
      <alignment horizontal="center" readingOrder="0" vertical="center"/>
    </xf>
    <xf borderId="40" fillId="0" fontId="43" numFmtId="0" xfId="0" applyAlignment="1" applyBorder="1" applyFont="1">
      <alignment readingOrder="0" vertical="center"/>
    </xf>
    <xf borderId="112" fillId="15" fontId="40" numFmtId="0" xfId="0" applyAlignment="1" applyBorder="1" applyFont="1">
      <alignment readingOrder="0" vertical="center"/>
    </xf>
    <xf borderId="44" fillId="0" fontId="43" numFmtId="0" xfId="0" applyAlignment="1" applyBorder="1" applyFont="1">
      <alignment readingOrder="0" vertical="center"/>
    </xf>
    <xf borderId="9" fillId="15" fontId="40" numFmtId="0" xfId="0" applyAlignment="1" applyBorder="1" applyFont="1">
      <alignment horizontal="center" readingOrder="0" vertical="center"/>
    </xf>
    <xf borderId="113" fillId="0" fontId="43" numFmtId="0" xfId="0" applyAlignment="1" applyBorder="1" applyFont="1">
      <alignment horizontal="center" readingOrder="0" vertical="center"/>
    </xf>
    <xf borderId="114" fillId="15" fontId="44" numFmtId="0" xfId="0" applyAlignment="1" applyBorder="1" applyFont="1">
      <alignment horizontal="center" readingOrder="0" vertical="center"/>
    </xf>
    <xf borderId="42" fillId="0" fontId="43" numFmtId="0" xfId="0" applyAlignment="1" applyBorder="1" applyFont="1">
      <alignment vertical="center"/>
    </xf>
    <xf borderId="42" fillId="19" fontId="30" numFmtId="0" xfId="0" applyAlignment="1" applyBorder="1" applyFont="1">
      <alignment readingOrder="0" vertical="center"/>
    </xf>
    <xf borderId="48" fillId="0" fontId="43" numFmtId="0" xfId="0" applyAlignment="1" applyBorder="1" applyFont="1">
      <alignment horizontal="left" readingOrder="0" vertical="center"/>
    </xf>
    <xf borderId="52" fillId="17" fontId="15" numFmtId="2" xfId="0" applyAlignment="1" applyBorder="1" applyFont="1" applyNumberFormat="1">
      <alignment horizontal="center" readingOrder="0" vertical="center"/>
    </xf>
    <xf borderId="49" fillId="0" fontId="43" numFmtId="0" xfId="0" applyAlignment="1" applyBorder="1" applyFont="1">
      <alignment readingOrder="0" vertical="center"/>
    </xf>
    <xf borderId="101" fillId="17" fontId="15" numFmtId="2" xfId="0" applyAlignment="1" applyBorder="1" applyFont="1" applyNumberFormat="1">
      <alignment horizontal="center" readingOrder="0" vertical="center"/>
    </xf>
    <xf borderId="60" fillId="0" fontId="43" numFmtId="0" xfId="0" applyAlignment="1" applyBorder="1" applyFont="1">
      <alignment readingOrder="0" vertical="center"/>
    </xf>
    <xf borderId="104" fillId="17" fontId="15" numFmtId="2" xfId="0" applyAlignment="1" applyBorder="1" applyFont="1" applyNumberFormat="1">
      <alignment horizontal="center" readingOrder="0" vertical="center"/>
    </xf>
    <xf borderId="113" fillId="0" fontId="43" numFmtId="0" xfId="0" applyAlignment="1" applyBorder="1" applyFont="1">
      <alignment horizontal="center" vertical="center"/>
    </xf>
    <xf borderId="115" fillId="0" fontId="43" numFmtId="0" xfId="0" applyAlignment="1" applyBorder="1" applyFont="1">
      <alignment readingOrder="0" vertical="center"/>
    </xf>
    <xf borderId="101" fillId="17" fontId="15" numFmtId="2" xfId="0" applyAlignment="1" applyBorder="1" applyFont="1" applyNumberFormat="1">
      <alignment horizontal="center" vertical="center"/>
    </xf>
    <xf borderId="58" fillId="0" fontId="5" numFmtId="0" xfId="0" applyBorder="1" applyFont="1"/>
    <xf borderId="104" fillId="18" fontId="15" numFmtId="0" xfId="0" applyAlignment="1" applyBorder="1" applyFont="1">
      <alignment horizontal="center" vertical="center"/>
    </xf>
    <xf borderId="116" fillId="0" fontId="5" numFmtId="0" xfId="0" applyBorder="1" applyFont="1"/>
    <xf borderId="43" fillId="0" fontId="43" numFmtId="0" xfId="0" applyAlignment="1" applyBorder="1" applyFont="1">
      <alignment readingOrder="0" vertical="center"/>
    </xf>
    <xf borderId="52" fillId="13" fontId="15" numFmtId="166" xfId="0" applyAlignment="1" applyBorder="1" applyFill="1" applyFont="1" applyNumberFormat="1">
      <alignment horizontal="center" readingOrder="0" vertical="center"/>
    </xf>
    <xf borderId="1" fillId="18" fontId="15" numFmtId="0" xfId="0" applyAlignment="1" applyBorder="1" applyFont="1">
      <alignment horizontal="center" vertical="center"/>
    </xf>
    <xf borderId="101" fillId="13" fontId="15" numFmtId="166" xfId="0" applyAlignment="1" applyBorder="1" applyFont="1" applyNumberFormat="1">
      <alignment horizontal="center" vertical="center"/>
    </xf>
    <xf borderId="117" fillId="0" fontId="5" numFmtId="0" xfId="0" applyBorder="1" applyFont="1"/>
    <xf borderId="108" fillId="13" fontId="15" numFmtId="166" xfId="0" applyAlignment="1" applyBorder="1" applyFont="1" applyNumberFormat="1">
      <alignment horizontal="center" vertical="center"/>
    </xf>
    <xf borderId="42" fillId="0" fontId="43" numFmtId="0" xfId="0" applyAlignment="1" applyBorder="1" applyFont="1">
      <alignment readingOrder="0" vertical="center"/>
    </xf>
    <xf borderId="118" fillId="0" fontId="5" numFmtId="0" xfId="0" applyBorder="1" applyFont="1"/>
    <xf borderId="119" fillId="0" fontId="43" numFmtId="0" xfId="0" applyAlignment="1" applyBorder="1" applyFont="1">
      <alignment readingOrder="0" vertical="center"/>
    </xf>
    <xf borderId="0" fillId="19" fontId="15" numFmtId="0" xfId="0" applyAlignment="1" applyFont="1">
      <alignment readingOrder="0" vertical="center"/>
    </xf>
    <xf borderId="120" fillId="0" fontId="5" numFmtId="0" xfId="0" applyBorder="1" applyFont="1"/>
    <xf borderId="115" fillId="0" fontId="5" numFmtId="0" xfId="0" applyBorder="1" applyFont="1"/>
    <xf borderId="4" fillId="23" fontId="15" numFmtId="1" xfId="0" applyAlignment="1" applyBorder="1" applyFill="1" applyFont="1" applyNumberFormat="1">
      <alignment horizontal="center" vertical="center"/>
    </xf>
    <xf borderId="44" fillId="0" fontId="43" numFmtId="0" xfId="0" applyAlignment="1" applyBorder="1" applyFont="1">
      <alignment horizontal="left" readingOrder="0" vertical="center"/>
    </xf>
    <xf borderId="10" fillId="23" fontId="15" numFmtId="1" xfId="0" applyAlignment="1" applyBorder="1" applyFont="1" applyNumberFormat="1">
      <alignment horizontal="center" vertical="center"/>
    </xf>
    <xf borderId="49" fillId="0" fontId="5" numFmtId="0" xfId="0" applyBorder="1" applyFont="1"/>
    <xf borderId="114" fillId="0" fontId="15" numFmtId="0" xfId="0" applyAlignment="1" applyBorder="1" applyFont="1">
      <alignment vertical="center"/>
    </xf>
    <xf borderId="10" fillId="23" fontId="15" numFmtId="1" xfId="0" applyAlignment="1" applyBorder="1" applyFont="1" applyNumberFormat="1">
      <alignment horizontal="center" readingOrder="0" vertical="center"/>
    </xf>
    <xf borderId="44" fillId="0" fontId="43" numFmtId="0" xfId="0" applyAlignment="1" applyBorder="1" applyFont="1">
      <alignment vertical="center"/>
    </xf>
    <xf borderId="1" fillId="23" fontId="15" numFmtId="1" xfId="0" applyAlignment="1" applyBorder="1" applyFont="1" applyNumberFormat="1">
      <alignment horizontal="center" readingOrder="0" vertical="center"/>
    </xf>
    <xf borderId="44" fillId="0" fontId="43" numFmtId="0" xfId="0" applyAlignment="1" applyBorder="1" applyFont="1">
      <alignment horizontal="center" readingOrder="0" vertical="center"/>
    </xf>
    <xf borderId="114" fillId="0" fontId="5" numFmtId="0" xfId="0" applyBorder="1" applyFont="1"/>
    <xf borderId="57" fillId="17" fontId="15" numFmtId="2" xfId="0" applyAlignment="1" applyBorder="1" applyFont="1" applyNumberFormat="1">
      <alignment horizontal="center" readingOrder="0" vertical="center"/>
    </xf>
    <xf borderId="1" fillId="17" fontId="15" numFmtId="2" xfId="0" applyAlignment="1" applyBorder="1" applyFont="1" applyNumberFormat="1">
      <alignment horizontal="center" readingOrder="0" vertical="center"/>
    </xf>
    <xf borderId="1" fillId="17" fontId="15" numFmtId="2" xfId="0" applyAlignment="1" applyBorder="1" applyFont="1" applyNumberFormat="1">
      <alignment horizontal="center" vertical="center"/>
    </xf>
    <xf borderId="121" fillId="0" fontId="5" numFmtId="0" xfId="0" applyBorder="1" applyFont="1"/>
    <xf borderId="67" fillId="18" fontId="34" numFmtId="0" xfId="0" applyAlignment="1" applyBorder="1" applyFont="1">
      <alignment horizontal="center" vertical="center"/>
    </xf>
    <xf borderId="44" fillId="0" fontId="43" numFmtId="1" xfId="0" applyAlignment="1" applyBorder="1" applyFont="1" applyNumberFormat="1">
      <alignment horizontal="center" readingOrder="0" vertical="center"/>
    </xf>
    <xf borderId="57" fillId="13" fontId="15" numFmtId="166" xfId="0" applyAlignment="1" applyBorder="1" applyFont="1" applyNumberFormat="1">
      <alignment horizontal="center" readingOrder="0" vertical="center"/>
    </xf>
    <xf borderId="114" fillId="0" fontId="45" numFmtId="0" xfId="0" applyAlignment="1" applyBorder="1" applyFont="1">
      <alignment readingOrder="0" vertical="top"/>
    </xf>
    <xf borderId="1" fillId="13" fontId="15" numFmtId="166" xfId="0" applyAlignment="1" applyBorder="1" applyFont="1" applyNumberFormat="1">
      <alignment horizontal="center" vertical="center"/>
    </xf>
    <xf borderId="91" fillId="21" fontId="15" numFmtId="0" xfId="0" applyAlignment="1" applyBorder="1" applyFont="1">
      <alignment horizontal="center" readingOrder="0" vertical="center"/>
    </xf>
    <xf borderId="44" fillId="0" fontId="43" numFmtId="0" xfId="0" applyAlignment="1" applyBorder="1" applyFont="1">
      <alignment horizontal="center" readingOrder="0" shrinkToFit="0" vertical="center" wrapText="1"/>
    </xf>
    <xf borderId="92" fillId="21" fontId="15" numFmtId="0" xfId="0" applyAlignment="1" applyBorder="1" applyFont="1">
      <alignment horizontal="center" vertical="center"/>
    </xf>
    <xf borderId="1" fillId="23" fontId="15" numFmtId="1" xfId="0" applyAlignment="1" applyBorder="1" applyFont="1" applyNumberFormat="1">
      <alignment horizontal="center" vertical="center"/>
    </xf>
    <xf borderId="57" fillId="24" fontId="15" numFmtId="2" xfId="0" applyAlignment="1" applyBorder="1" applyFill="1" applyFont="1" applyNumberFormat="1">
      <alignment horizontal="center" vertical="center"/>
    </xf>
    <xf borderId="122" fillId="21" fontId="15" numFmtId="0" xfId="0" applyAlignment="1" applyBorder="1" applyFont="1">
      <alignment horizontal="center" vertical="center"/>
    </xf>
    <xf borderId="1" fillId="24" fontId="15" numFmtId="2" xfId="0" applyAlignment="1" applyBorder="1" applyFont="1" applyNumberFormat="1">
      <alignment horizontal="center" vertical="center"/>
    </xf>
    <xf borderId="119" fillId="0" fontId="43" numFmtId="0" xfId="0" applyAlignment="1" applyBorder="1" applyFont="1">
      <alignment horizontal="center" readingOrder="0" shrinkToFit="0" vertical="center" wrapText="1"/>
    </xf>
    <xf borderId="4" fillId="21" fontId="15" numFmtId="0" xfId="0" applyAlignment="1" applyBorder="1" applyFont="1">
      <alignment horizontal="center" readingOrder="0" vertical="center"/>
    </xf>
    <xf borderId="10" fillId="21" fontId="15" numFmtId="0" xfId="0" applyAlignment="1" applyBorder="1" applyFont="1">
      <alignment horizontal="center" readingOrder="0" vertical="center"/>
    </xf>
    <xf borderId="40" fillId="0" fontId="15" numFmtId="0" xfId="0" applyAlignment="1" applyBorder="1" applyFont="1">
      <alignment horizontal="center" readingOrder="0" shrinkToFit="0" vertical="center" wrapText="1"/>
    </xf>
    <xf borderId="10" fillId="21" fontId="15" numFmtId="0" xfId="0" applyAlignment="1" applyBorder="1" applyFont="1">
      <alignment horizontal="center" vertical="center"/>
    </xf>
    <xf borderId="44" fillId="0" fontId="15" numFmtId="0" xfId="0" applyAlignment="1" applyBorder="1" applyFont="1">
      <alignment horizontal="center" readingOrder="0" shrinkToFit="0" vertical="center" wrapText="1"/>
    </xf>
    <xf borderId="1" fillId="21" fontId="15" numFmtId="0" xfId="0" applyAlignment="1" applyBorder="1" applyFont="1">
      <alignment horizontal="center" vertical="center"/>
    </xf>
    <xf borderId="57" fillId="13" fontId="15" numFmtId="166" xfId="0" applyAlignment="1" applyBorder="1" applyFont="1" applyNumberFormat="1">
      <alignment horizontal="center" vertical="center"/>
    </xf>
    <xf borderId="4" fillId="21" fontId="15" numFmtId="0" xfId="0" applyAlignment="1" applyBorder="1" applyFont="1">
      <alignment horizontal="center" vertical="center"/>
    </xf>
    <xf borderId="42" fillId="0" fontId="43" numFmtId="0" xfId="0" applyAlignment="1" applyBorder="1" applyFont="1">
      <alignment horizontal="center" readingOrder="0" vertical="center"/>
    </xf>
    <xf borderId="43" fillId="0" fontId="43" numFmtId="0" xfId="0" applyAlignment="1" applyBorder="1" applyFont="1">
      <alignment horizontal="center" readingOrder="0" vertical="center"/>
    </xf>
    <xf borderId="43" fillId="0" fontId="43" numFmtId="0" xfId="0" applyAlignment="1" applyBorder="1" applyFont="1">
      <alignment horizontal="center" vertical="center"/>
    </xf>
    <xf borderId="44" fillId="0" fontId="43" numFmtId="0" xfId="0" applyAlignment="1" applyBorder="1" applyFont="1">
      <alignment horizontal="center" vertical="center"/>
    </xf>
    <xf borderId="64" fillId="21" fontId="34" numFmtId="0" xfId="0" applyAlignment="1" applyBorder="1" applyFont="1">
      <alignment horizontal="center" vertical="center"/>
    </xf>
    <xf borderId="123" fillId="0" fontId="5" numFmtId="0" xfId="0" applyBorder="1" applyFont="1"/>
    <xf borderId="65" fillId="21" fontId="34" numFmtId="0" xfId="0" applyAlignment="1" applyBorder="1" applyFont="1">
      <alignment horizontal="center" vertical="center"/>
    </xf>
    <xf borderId="44" fillId="0" fontId="15" numFmtId="0" xfId="0" applyAlignment="1" applyBorder="1" applyFont="1">
      <alignment readingOrder="0" vertical="center"/>
    </xf>
    <xf borderId="124" fillId="24" fontId="34" numFmtId="2" xfId="0" applyAlignment="1" applyBorder="1" applyFont="1" applyNumberFormat="1">
      <alignment horizontal="center" vertical="center"/>
    </xf>
    <xf borderId="44" fillId="0" fontId="15" numFmtId="0" xfId="0" applyAlignment="1" applyBorder="1" applyFont="1">
      <alignment horizontal="center" readingOrder="0" vertical="center"/>
    </xf>
    <xf borderId="106" fillId="24" fontId="34" numFmtId="2" xfId="0" applyAlignment="1" applyBorder="1" applyFont="1" applyNumberFormat="1">
      <alignment horizontal="center" vertical="center"/>
    </xf>
    <xf borderId="67" fillId="21" fontId="34" numFmtId="0" xfId="0" applyAlignment="1" applyBorder="1" applyFont="1">
      <alignment horizontal="center" vertical="center"/>
    </xf>
    <xf borderId="125" fillId="0" fontId="5" numFmtId="0" xfId="0" applyBorder="1" applyFont="1"/>
    <xf borderId="124" fillId="13" fontId="34" numFmtId="166" xfId="0" applyAlignment="1" applyBorder="1" applyFont="1" applyNumberFormat="1">
      <alignment horizontal="center" vertical="center"/>
    </xf>
    <xf borderId="91" fillId="18" fontId="15" numFmtId="0" xfId="0" applyAlignment="1" applyBorder="1" applyFont="1">
      <alignment horizontal="center" readingOrder="0" vertical="center"/>
    </xf>
    <xf borderId="106" fillId="13" fontId="34" numFmtId="166" xfId="0" applyAlignment="1" applyBorder="1" applyFont="1" applyNumberFormat="1">
      <alignment horizontal="center" vertical="center"/>
    </xf>
    <xf borderId="92" fillId="18" fontId="15" numFmtId="0" xfId="0" applyAlignment="1" applyBorder="1" applyFont="1">
      <alignment horizontal="center" vertical="center"/>
    </xf>
    <xf borderId="61" fillId="23" fontId="34" numFmtId="1" xfId="0" applyAlignment="1" applyBorder="1" applyFont="1" applyNumberFormat="1">
      <alignment horizontal="center" vertical="center"/>
    </xf>
    <xf borderId="8" fillId="23" fontId="34" numFmtId="1" xfId="0" applyAlignment="1" applyBorder="1" applyFont="1" applyNumberFormat="1">
      <alignment horizontal="center" vertical="center"/>
    </xf>
    <xf borderId="108" fillId="23" fontId="34" numFmtId="1" xfId="0" applyAlignment="1" applyBorder="1" applyFont="1" applyNumberFormat="1">
      <alignment horizontal="center" vertical="center"/>
    </xf>
    <xf borderId="104" fillId="0" fontId="5" numFmtId="0" xfId="0" applyBorder="1" applyFont="1"/>
    <xf borderId="122" fillId="18" fontId="15" numFmtId="0" xfId="0" applyAlignment="1" applyBorder="1" applyFont="1">
      <alignment horizontal="center" vertical="center"/>
    </xf>
    <xf borderId="44" fillId="22" fontId="16" numFmtId="0" xfId="0" applyAlignment="1" applyBorder="1" applyFont="1">
      <alignment horizontal="left" readingOrder="0" shrinkToFit="0" vertical="center" wrapText="1"/>
    </xf>
    <xf borderId="126" fillId="0" fontId="5" numFmtId="0" xfId="0" applyBorder="1" applyFont="1"/>
    <xf borderId="0" fillId="15" fontId="5" numFmtId="0" xfId="0" applyAlignment="1" applyFont="1">
      <alignment horizontal="center" vertical="center"/>
    </xf>
    <xf borderId="44" fillId="25" fontId="43" numFmtId="0" xfId="0" applyAlignment="1" applyBorder="1" applyFill="1" applyFont="1">
      <alignment horizontal="center" readingOrder="0" shrinkToFit="0" vertical="center" wrapText="1"/>
    </xf>
    <xf borderId="40" fillId="0" fontId="43" numFmtId="0" xfId="0" applyAlignment="1" applyBorder="1" applyFont="1">
      <alignment horizontal="center" readingOrder="0" shrinkToFit="0" vertical="center" wrapText="1"/>
    </xf>
    <xf borderId="40" fillId="25" fontId="43" numFmtId="0" xfId="0" applyAlignment="1" applyBorder="1" applyFont="1">
      <alignment horizontal="center" readingOrder="0" shrinkToFit="0" vertical="center" wrapText="1"/>
    </xf>
    <xf borderId="4" fillId="18" fontId="15" numFmtId="0" xfId="0" applyAlignment="1" applyBorder="1" applyFont="1">
      <alignment horizontal="center" vertical="center"/>
    </xf>
    <xf borderId="40" fillId="25" fontId="43" numFmtId="2" xfId="0" applyAlignment="1" applyBorder="1" applyFont="1" applyNumberFormat="1">
      <alignment horizontal="center" readingOrder="0" shrinkToFit="0" vertical="center" wrapText="1"/>
    </xf>
    <xf borderId="44" fillId="25" fontId="43" numFmtId="2" xfId="0" applyAlignment="1" applyBorder="1" applyFont="1" applyNumberFormat="1">
      <alignment horizontal="center" readingOrder="0" shrinkToFit="0" vertical="center" wrapText="1"/>
    </xf>
    <xf borderId="114" fillId="0" fontId="15" numFmtId="0" xfId="0" applyAlignment="1" applyBorder="1" applyFont="1">
      <alignment horizontal="center" shrinkToFit="0" vertical="center" wrapText="1"/>
    </xf>
    <xf borderId="44" fillId="0" fontId="43" numFmtId="0" xfId="0" applyAlignment="1" applyBorder="1" applyFont="1">
      <alignment horizontal="center" shrinkToFit="0" vertical="center" wrapText="1"/>
    </xf>
    <xf borderId="44" fillId="26" fontId="27" numFmtId="0" xfId="0" applyAlignment="1" applyBorder="1" applyFill="1" applyFont="1">
      <alignment horizontal="center" readingOrder="0" vertical="center"/>
    </xf>
    <xf borderId="64" fillId="18" fontId="34" numFmtId="0" xfId="0" applyAlignment="1" applyBorder="1" applyFont="1">
      <alignment horizontal="center" vertical="center"/>
    </xf>
    <xf borderId="44" fillId="0" fontId="46" numFmtId="0" xfId="0" applyAlignment="1" applyBorder="1" applyFont="1">
      <alignment horizontal="right" readingOrder="0" vertical="center"/>
    </xf>
    <xf borderId="40" fillId="25" fontId="43" numFmtId="166" xfId="0" applyAlignment="1" applyBorder="1" applyFont="1" applyNumberFormat="1">
      <alignment horizontal="center" readingOrder="0" shrinkToFit="0" vertical="center" wrapText="1"/>
    </xf>
    <xf borderId="47" fillId="0" fontId="47" numFmtId="0" xfId="0" applyAlignment="1" applyBorder="1" applyFont="1">
      <alignment horizontal="right" readingOrder="0" vertical="center"/>
    </xf>
    <xf borderId="42" fillId="0" fontId="47" numFmtId="0" xfId="0" applyAlignment="1" applyBorder="1" applyFont="1">
      <alignment horizontal="left" readingOrder="0" vertical="center"/>
    </xf>
    <xf borderId="42" fillId="0" fontId="48" numFmtId="0" xfId="0" applyAlignment="1" applyBorder="1" applyFont="1">
      <alignment horizontal="right" readingOrder="0" vertical="center"/>
    </xf>
    <xf borderId="114" fillId="0" fontId="15" numFmtId="0" xfId="0" applyAlignment="1" applyBorder="1" applyFont="1">
      <alignment horizontal="center" readingOrder="0" shrinkToFit="0" vertical="center" wrapText="1"/>
    </xf>
    <xf borderId="48" fillId="0" fontId="48" numFmtId="0" xfId="0" applyAlignment="1" applyBorder="1" applyFont="1">
      <alignment horizontal="left" readingOrder="0" vertical="center"/>
    </xf>
    <xf borderId="44" fillId="0" fontId="43" numFmtId="0" xfId="0" applyAlignment="1" applyBorder="1" applyFont="1">
      <alignment horizontal="left" readingOrder="0" shrinkToFit="0" vertical="center" wrapText="1"/>
    </xf>
    <xf borderId="10" fillId="21" fontId="49" numFmtId="0" xfId="0" applyAlignment="1" applyBorder="1" applyFont="1">
      <alignment horizontal="center" vertical="center"/>
    </xf>
    <xf borderId="43" fillId="0" fontId="43" numFmtId="0" xfId="0" applyAlignment="1" applyBorder="1" applyFont="1">
      <alignment horizontal="center" shrinkToFit="0" vertical="center" wrapText="1"/>
    </xf>
    <xf borderId="127" fillId="0" fontId="48" numFmtId="0" xfId="0" applyAlignment="1" applyBorder="1" applyFont="1">
      <alignment horizontal="right" readingOrder="0" vertical="center"/>
    </xf>
    <xf borderId="43" fillId="0" fontId="48" numFmtId="0" xfId="0" applyAlignment="1" applyBorder="1" applyFont="1">
      <alignment horizontal="left" readingOrder="0" vertical="center"/>
    </xf>
    <xf borderId="44" fillId="0" fontId="47" numFmtId="0" xfId="0" applyAlignment="1" applyBorder="1" applyFont="1">
      <alignment horizontal="right" readingOrder="0" vertical="center"/>
    </xf>
    <xf borderId="119" fillId="0" fontId="15" numFmtId="0" xfId="0" applyAlignment="1" applyBorder="1" applyFont="1">
      <alignment horizontal="center" readingOrder="0" shrinkToFit="0" vertical="bottom" wrapText="1"/>
    </xf>
    <xf borderId="128" fillId="0" fontId="50" numFmtId="0" xfId="0" applyAlignment="1" applyBorder="1" applyFont="1">
      <alignment horizontal="right" readingOrder="0" shrinkToFit="0" vertical="bottom" wrapText="1"/>
    </xf>
    <xf borderId="44" fillId="0" fontId="48" numFmtId="0" xfId="0" applyAlignment="1" applyBorder="1" applyFont="1">
      <alignment horizontal="right" readingOrder="0" vertical="center"/>
    </xf>
    <xf borderId="54" fillId="0" fontId="50" numFmtId="0" xfId="0" applyAlignment="1" applyBorder="1" applyFont="1">
      <alignment horizontal="left" readingOrder="0" shrinkToFit="0" vertical="bottom" wrapText="1"/>
    </xf>
    <xf borderId="48" fillId="0" fontId="47" numFmtId="0" xfId="0" applyAlignment="1" applyBorder="1" applyFont="1">
      <alignment horizontal="left" readingOrder="0" vertical="center"/>
    </xf>
    <xf borderId="120" fillId="0" fontId="50" numFmtId="0" xfId="0" applyAlignment="1" applyBorder="1" applyFont="1">
      <alignment horizontal="center" readingOrder="0" shrinkToFit="0" vertical="bottom" wrapText="1"/>
    </xf>
    <xf borderId="48" fillId="0" fontId="47" numFmtId="0" xfId="0" applyAlignment="1" applyBorder="1" applyFont="1">
      <alignment horizontal="right" readingOrder="0" vertical="center"/>
    </xf>
    <xf borderId="50" fillId="0" fontId="50" numFmtId="14" xfId="0" applyAlignment="1" applyBorder="1" applyFont="1" applyNumberFormat="1">
      <alignment horizontal="right" readingOrder="0" shrinkToFit="0" vertical="top" wrapText="1"/>
    </xf>
    <xf borderId="95" fillId="18" fontId="15" numFmtId="0" xfId="0" applyAlignment="1" applyBorder="1" applyFont="1">
      <alignment horizontal="center" vertical="center"/>
    </xf>
    <xf borderId="129" fillId="0" fontId="50" numFmtId="0" xfId="0" applyAlignment="1" applyBorder="1" applyFont="1">
      <alignment horizontal="left" readingOrder="0" shrinkToFit="0" vertical="top" wrapText="1"/>
    </xf>
    <xf borderId="49" fillId="0" fontId="47" numFmtId="0" xfId="0" applyAlignment="1" applyBorder="1" applyFont="1">
      <alignment horizontal="right" readingOrder="0" vertical="center"/>
    </xf>
    <xf borderId="104" fillId="0" fontId="38" numFmtId="0" xfId="0" applyAlignment="1" applyBorder="1" applyFont="1">
      <alignment horizontal="right" readingOrder="0" shrinkToFit="0" vertical="center" wrapText="1"/>
    </xf>
    <xf borderId="78" fillId="18" fontId="15" numFmtId="0" xfId="0" applyAlignment="1" applyBorder="1" applyFont="1">
      <alignment horizontal="center" vertical="center"/>
    </xf>
    <xf borderId="110" fillId="0" fontId="47" numFmtId="0" xfId="0" applyAlignment="1" applyBorder="1" applyFont="1">
      <alignment horizontal="left" readingOrder="0" vertical="center"/>
    </xf>
    <xf borderId="110" fillId="0" fontId="47" numFmtId="0" xfId="0" applyAlignment="1" applyBorder="1" applyFont="1">
      <alignment horizontal="right" readingOrder="0" vertical="center"/>
    </xf>
    <xf borderId="96" fillId="18" fontId="15" numFmtId="0" xfId="0" applyAlignment="1" applyBorder="1" applyFont="1">
      <alignment horizontal="center" vertical="center"/>
    </xf>
    <xf borderId="50" fillId="0" fontId="47" numFmtId="0" xfId="0" applyAlignment="1" applyBorder="1" applyFont="1">
      <alignment horizontal="left" readingOrder="0" vertical="center"/>
    </xf>
    <xf borderId="44" fillId="26" fontId="16" numFmtId="0" xfId="0" applyAlignment="1" applyBorder="1" applyFont="1">
      <alignment horizontal="center" readingOrder="0" vertical="center"/>
    </xf>
    <xf borderId="40" fillId="26" fontId="16" numFmtId="0" xfId="0" applyAlignment="1" applyBorder="1" applyFont="1">
      <alignment horizontal="center" readingOrder="0" vertical="center"/>
    </xf>
    <xf borderId="72" fillId="18" fontId="15" numFmtId="0" xfId="0" applyAlignment="1" applyBorder="1" applyFont="1">
      <alignment horizontal="center" vertical="center"/>
    </xf>
    <xf borderId="98" fillId="18" fontId="15" numFmtId="0" xfId="0" applyAlignment="1" applyBorder="1" applyFont="1">
      <alignment horizontal="center" vertical="center"/>
    </xf>
    <xf borderId="99" fillId="18" fontId="15" numFmtId="0" xfId="0" applyAlignment="1" applyBorder="1" applyFont="1">
      <alignment horizontal="center" vertical="center"/>
    </xf>
    <xf borderId="1" fillId="27" fontId="9" numFmtId="0" xfId="0" applyAlignment="1" applyBorder="1" applyFill="1" applyFont="1">
      <alignment horizontal="center" readingOrder="0" vertical="center"/>
    </xf>
    <xf borderId="1" fillId="26" fontId="15" numFmtId="0" xfId="0" applyAlignment="1" applyBorder="1" applyFont="1">
      <alignment horizontal="center" readingOrder="0" vertical="center"/>
    </xf>
    <xf borderId="50" fillId="0" fontId="47" numFmtId="0" xfId="0" applyAlignment="1" applyBorder="1" applyFont="1">
      <alignment horizontal="right" readingOrder="0" vertical="center"/>
    </xf>
    <xf borderId="62" fillId="18" fontId="15" numFmtId="0" xfId="0" applyAlignment="1" applyBorder="1" applyFont="1">
      <alignment horizontal="center" vertical="center"/>
    </xf>
    <xf borderId="51" fillId="0" fontId="47" numFmtId="0" xfId="0" applyAlignment="1" applyBorder="1" applyFont="1">
      <alignment horizontal="left" readingOrder="0" vertical="center"/>
    </xf>
    <xf borderId="8" fillId="28" fontId="15" numFmtId="0" xfId="0" applyAlignment="1" applyBorder="1" applyFill="1" applyFont="1">
      <alignment horizontal="center" readingOrder="0" vertical="center"/>
    </xf>
    <xf borderId="8" fillId="17" fontId="15" numFmtId="0" xfId="0" applyAlignment="1" applyBorder="1" applyFont="1">
      <alignment horizontal="center" readingOrder="0" vertical="center"/>
    </xf>
    <xf borderId="1" fillId="29" fontId="15" numFmtId="0" xfId="0" applyAlignment="1" applyBorder="1" applyFill="1" applyFont="1">
      <alignment horizontal="center" readingOrder="0" vertical="center"/>
    </xf>
    <xf borderId="1" fillId="30" fontId="15" numFmtId="0" xfId="0" applyAlignment="1" applyBorder="1" applyFill="1" applyFont="1">
      <alignment horizontal="center" readingOrder="0" vertical="center"/>
    </xf>
    <xf borderId="44" fillId="0" fontId="16" numFmtId="0" xfId="0" applyAlignment="1" applyBorder="1" applyFont="1">
      <alignment horizontal="right" readingOrder="0" vertical="center"/>
    </xf>
    <xf borderId="1" fillId="31" fontId="15" numFmtId="0" xfId="0" applyAlignment="1" applyBorder="1" applyFill="1" applyFont="1">
      <alignment horizontal="center" readingOrder="0" vertical="center"/>
    </xf>
    <xf borderId="100" fillId="15" fontId="30" numFmtId="0" xfId="0" applyAlignment="1" applyBorder="1" applyFont="1">
      <alignment readingOrder="0" vertical="center"/>
    </xf>
    <xf borderId="48" fillId="0" fontId="46" numFmtId="0" xfId="0" applyAlignment="1" applyBorder="1" applyFont="1">
      <alignment horizontal="left" readingOrder="0" vertical="center"/>
    </xf>
    <xf borderId="10" fillId="29" fontId="15" numFmtId="0" xfId="0" applyAlignment="1" applyBorder="1" applyFont="1">
      <alignment horizontal="center" readingOrder="0" vertical="center"/>
    </xf>
    <xf borderId="44" fillId="26" fontId="47" numFmtId="0" xfId="0" applyAlignment="1" applyBorder="1" applyFont="1">
      <alignment horizontal="left" readingOrder="0" vertical="center"/>
    </xf>
    <xf borderId="102" fillId="15" fontId="40" numFmtId="0" xfId="0" applyAlignment="1" applyBorder="1" applyFont="1">
      <alignment horizontal="center" readingOrder="0" vertical="center"/>
    </xf>
    <xf borderId="44" fillId="26" fontId="47" numFmtId="0" xfId="0" applyAlignment="1" applyBorder="1" applyFont="1">
      <alignment horizontal="center" readingOrder="0" vertical="center"/>
    </xf>
    <xf borderId="10" fillId="30" fontId="15" numFmtId="0" xfId="0" applyAlignment="1" applyBorder="1" applyFont="1">
      <alignment horizontal="center" readingOrder="0" vertical="center"/>
    </xf>
    <xf borderId="10" fillId="31" fontId="15" numFmtId="0" xfId="0" applyAlignment="1" applyBorder="1" applyFont="1">
      <alignment horizontal="center" readingOrder="0" vertical="center"/>
    </xf>
    <xf borderId="106" fillId="15" fontId="40" numFmtId="167" xfId="0" applyAlignment="1" applyBorder="1" applyFont="1" applyNumberFormat="1">
      <alignment horizontal="center" readingOrder="0" vertical="center"/>
    </xf>
    <xf borderId="10" fillId="16" fontId="15" numFmtId="0" xfId="0" applyAlignment="1" applyBorder="1" applyFill="1" applyFont="1">
      <alignment horizontal="center" readingOrder="0" vertical="center"/>
    </xf>
    <xf borderId="106" fillId="15" fontId="40" numFmtId="0" xfId="0" applyAlignment="1" applyBorder="1" applyFont="1">
      <alignment horizontal="center" readingOrder="0" vertical="center"/>
    </xf>
    <xf borderId="10" fillId="26" fontId="15" numFmtId="0" xfId="0" applyAlignment="1" applyBorder="1" applyFont="1">
      <alignment horizontal="center" readingOrder="0" vertical="center"/>
    </xf>
    <xf borderId="130" fillId="0" fontId="15" numFmtId="0" xfId="0" applyAlignment="1" applyBorder="1" applyFont="1">
      <alignment horizontal="center" readingOrder="0" vertical="center"/>
    </xf>
    <xf borderId="131" fillId="0" fontId="15" numFmtId="0" xfId="0" applyAlignment="1" applyBorder="1" applyFont="1">
      <alignment horizontal="center" readingOrder="0" vertical="center"/>
    </xf>
    <xf borderId="78" fillId="15" fontId="40" numFmtId="0" xfId="0" applyAlignment="1" applyBorder="1" applyFont="1">
      <alignment horizontal="center" readingOrder="0" vertical="center"/>
    </xf>
    <xf borderId="10" fillId="19" fontId="15" numFmtId="0" xfId="0" applyAlignment="1" applyBorder="1" applyFill="1" applyFont="1">
      <alignment horizontal="center" readingOrder="0" vertical="center"/>
    </xf>
    <xf borderId="132" fillId="0" fontId="15" numFmtId="0" xfId="0" applyAlignment="1" applyBorder="1" applyFont="1">
      <alignment horizontal="center" readingOrder="0" vertical="center"/>
    </xf>
    <xf borderId="133" fillId="0" fontId="15" numFmtId="0" xfId="0" applyAlignment="1" applyBorder="1" applyFont="1">
      <alignment horizontal="center" readingOrder="0" vertical="center"/>
    </xf>
    <xf borderId="52" fillId="17" fontId="15" numFmtId="0" xfId="0" applyAlignment="1" applyBorder="1" applyFont="1">
      <alignment horizontal="center" readingOrder="0" vertical="center"/>
    </xf>
    <xf borderId="10" fillId="11" fontId="15" numFmtId="0" xfId="0" applyAlignment="1" applyBorder="1" applyFont="1">
      <alignment horizontal="center" readingOrder="0" vertical="center"/>
    </xf>
    <xf borderId="44" fillId="26" fontId="47" numFmtId="2" xfId="0" applyAlignment="1" applyBorder="1" applyFont="1" applyNumberFormat="1">
      <alignment horizontal="center" readingOrder="0" vertical="center"/>
    </xf>
    <xf borderId="101" fillId="17" fontId="15" numFmtId="0" xfId="0" applyAlignment="1" applyBorder="1" applyFont="1">
      <alignment horizontal="center" readingOrder="0" vertical="center"/>
    </xf>
    <xf borderId="10" fillId="11" fontId="15" numFmtId="0" xfId="0" applyAlignment="1" applyBorder="1" applyFont="1">
      <alignment horizontal="center" vertical="center"/>
    </xf>
    <xf borderId="134" fillId="0" fontId="15" numFmtId="0" xfId="0" applyAlignment="1" applyBorder="1" applyFont="1">
      <alignment horizontal="center" readingOrder="0" vertical="center"/>
    </xf>
    <xf borderId="104" fillId="17" fontId="15" numFmtId="0" xfId="0" applyAlignment="1" applyBorder="1" applyFont="1">
      <alignment horizontal="center" readingOrder="0" vertical="center"/>
    </xf>
    <xf borderId="135" fillId="0" fontId="15" numFmtId="0" xfId="0" applyAlignment="1" applyBorder="1" applyFont="1">
      <alignment horizontal="center" readingOrder="0" vertical="center"/>
    </xf>
    <xf borderId="10" fillId="25" fontId="15" numFmtId="0" xfId="0" applyAlignment="1" applyBorder="1" applyFont="1">
      <alignment horizontal="center" vertical="center"/>
    </xf>
    <xf borderId="101" fillId="17" fontId="15" numFmtId="0" xfId="0" applyAlignment="1" applyBorder="1" applyFont="1">
      <alignment horizontal="center" vertical="center"/>
    </xf>
    <xf borderId="132" fillId="0" fontId="15" numFmtId="0" xfId="0" applyAlignment="1" applyBorder="1" applyFont="1">
      <alignment horizontal="center" vertical="center"/>
    </xf>
    <xf borderId="133" fillId="0" fontId="15" numFmtId="0" xfId="0" applyAlignment="1" applyBorder="1" applyFont="1">
      <alignment horizontal="center" vertical="center"/>
    </xf>
    <xf borderId="52" fillId="13" fontId="15" numFmtId="0" xfId="0" applyAlignment="1" applyBorder="1" applyFont="1">
      <alignment horizontal="center" readingOrder="0" vertical="center"/>
    </xf>
    <xf borderId="136" fillId="0" fontId="15" numFmtId="0" xfId="0" applyAlignment="1" applyBorder="1" applyFont="1">
      <alignment horizontal="center" readingOrder="0" vertical="center"/>
    </xf>
    <xf borderId="137" fillId="0" fontId="15" numFmtId="0" xfId="0" applyAlignment="1" applyBorder="1" applyFont="1">
      <alignment horizontal="center" readingOrder="0" vertical="center"/>
    </xf>
    <xf borderId="101" fillId="13" fontId="15" numFmtId="0" xfId="0" applyAlignment="1" applyBorder="1" applyFont="1">
      <alignment horizontal="center" vertical="center"/>
    </xf>
    <xf borderId="138" fillId="0" fontId="15" numFmtId="0" xfId="0" applyAlignment="1" applyBorder="1" applyFont="1">
      <alignment horizontal="center" readingOrder="0" vertical="center"/>
    </xf>
    <xf borderId="57" fillId="0" fontId="46" numFmtId="0" xfId="0" applyAlignment="1" applyBorder="1" applyFont="1">
      <alignment horizontal="center" readingOrder="0" vertical="bottom"/>
    </xf>
    <xf borderId="139" fillId="0" fontId="15" numFmtId="0" xfId="0" applyAlignment="1" applyBorder="1" applyFont="1">
      <alignment horizontal="center" readingOrder="0" vertical="center"/>
    </xf>
    <xf borderId="101" fillId="0" fontId="46" numFmtId="0" xfId="0" applyAlignment="1" applyBorder="1" applyFont="1">
      <alignment horizontal="center" readingOrder="0" vertical="bottom"/>
    </xf>
    <xf borderId="108" fillId="13" fontId="15" numFmtId="0" xfId="0" applyAlignment="1" applyBorder="1" applyFont="1">
      <alignment horizontal="center" vertical="center"/>
    </xf>
    <xf borderId="101" fillId="0" fontId="46" numFmtId="0" xfId="0" applyAlignment="1" applyBorder="1" applyFont="1">
      <alignment horizontal="center" vertical="bottom"/>
    </xf>
    <xf borderId="140" fillId="0" fontId="15" numFmtId="0" xfId="0" applyAlignment="1" applyBorder="1" applyFont="1">
      <alignment horizontal="center" readingOrder="0" vertical="center"/>
    </xf>
    <xf borderId="141" fillId="0" fontId="15" numFmtId="0" xfId="0" applyAlignment="1" applyBorder="1" applyFont="1">
      <alignment horizontal="center" readingOrder="0" vertical="center"/>
    </xf>
    <xf borderId="124" fillId="0" fontId="46" numFmtId="14" xfId="0" applyAlignment="1" applyBorder="1" applyFont="1" applyNumberFormat="1">
      <alignment horizontal="center" readingOrder="0" vertical="top"/>
    </xf>
    <xf borderId="138" fillId="0" fontId="15" numFmtId="0" xfId="0" applyAlignment="1" applyBorder="1" applyFont="1">
      <alignment horizontal="center" vertical="center"/>
    </xf>
    <xf borderId="139" fillId="0" fontId="15" numFmtId="0" xfId="0" applyAlignment="1" applyBorder="1" applyFont="1">
      <alignment horizontal="center" vertical="center"/>
    </xf>
    <xf borderId="106" fillId="0" fontId="46" numFmtId="0" xfId="0" applyAlignment="1" applyBorder="1" applyFont="1">
      <alignment horizontal="center" readingOrder="0" vertical="bottom"/>
    </xf>
    <xf borderId="142" fillId="0" fontId="5" numFmtId="0" xfId="0" applyBorder="1" applyFont="1"/>
    <xf borderId="106" fillId="0" fontId="46" numFmtId="0" xfId="0" applyAlignment="1" applyBorder="1" applyFont="1">
      <alignment horizontal="center" vertical="bottom"/>
    </xf>
    <xf borderId="57" fillId="17" fontId="15" numFmtId="0" xfId="0" applyAlignment="1" applyBorder="1" applyFont="1">
      <alignment horizontal="center" readingOrder="0" vertical="center"/>
    </xf>
    <xf borderId="1" fillId="17" fontId="15" numFmtId="0" xfId="0" applyAlignment="1" applyBorder="1" applyFont="1">
      <alignment horizontal="center" readingOrder="0" vertical="center"/>
    </xf>
    <xf borderId="1" fillId="17" fontId="15" numFmtId="0" xfId="0" applyAlignment="1" applyBorder="1" applyFont="1">
      <alignment horizontal="center" vertical="center"/>
    </xf>
    <xf borderId="57" fillId="13" fontId="15" numFmtId="0" xfId="0" applyAlignment="1" applyBorder="1" applyFont="1">
      <alignment horizontal="center" readingOrder="0" vertical="center"/>
    </xf>
    <xf borderId="1" fillId="13" fontId="15" numFmtId="0" xfId="0" applyAlignment="1" applyBorder="1" applyFont="1">
      <alignment horizontal="center" vertical="center"/>
    </xf>
    <xf borderId="143" fillId="0" fontId="15" numFmtId="0" xfId="0" applyAlignment="1" applyBorder="1" applyFont="1">
      <alignment horizontal="center" readingOrder="0" vertical="center"/>
    </xf>
    <xf borderId="144" fillId="0" fontId="15" numFmtId="0" xfId="0" applyAlignment="1" applyBorder="1" applyFont="1">
      <alignment horizontal="center" readingOrder="0" vertical="center"/>
    </xf>
    <xf borderId="145" fillId="0" fontId="15" numFmtId="0" xfId="0" applyAlignment="1" applyBorder="1" applyFont="1">
      <alignment horizontal="center" readingOrder="0" vertical="center"/>
    </xf>
    <xf borderId="146" fillId="0" fontId="15" numFmtId="0" xfId="0" applyAlignment="1" applyBorder="1" applyFont="1">
      <alignment horizontal="center" readingOrder="0" vertical="center"/>
    </xf>
    <xf borderId="147" fillId="0" fontId="15" numFmtId="0" xfId="0" applyAlignment="1" applyBorder="1" applyFont="1">
      <alignment horizontal="center" readingOrder="0" vertical="center"/>
    </xf>
    <xf borderId="57" fillId="17" fontId="15" numFmtId="0" xfId="0" applyAlignment="1" applyBorder="1" applyFont="1">
      <alignment horizontal="center" vertical="center"/>
    </xf>
    <xf borderId="148" fillId="0" fontId="15" numFmtId="0" xfId="0" applyAlignment="1" applyBorder="1" applyFont="1">
      <alignment horizontal="center" readingOrder="0" vertical="center"/>
    </xf>
    <xf borderId="145" fillId="0" fontId="15" numFmtId="0" xfId="0" applyAlignment="1" applyBorder="1" applyFont="1">
      <alignment horizontal="center" vertical="center"/>
    </xf>
    <xf borderId="146" fillId="0" fontId="15" numFmtId="0" xfId="0" applyAlignment="1" applyBorder="1" applyFont="1">
      <alignment horizontal="center" vertical="center"/>
    </xf>
    <xf borderId="57" fillId="13" fontId="15" numFmtId="0" xfId="0" applyAlignment="1" applyBorder="1" applyFont="1">
      <alignment horizontal="center" vertical="center"/>
    </xf>
    <xf borderId="1" fillId="4" fontId="51" numFmtId="0" xfId="0" applyAlignment="1" applyBorder="1" applyFont="1">
      <alignment horizontal="center" readingOrder="0" vertical="center"/>
    </xf>
    <xf borderId="10" fillId="4" fontId="51" numFmtId="0" xfId="0" applyAlignment="1" applyBorder="1" applyFont="1">
      <alignment horizontal="center" readingOrder="0" vertical="center"/>
    </xf>
    <xf borderId="10" fillId="4" fontId="51" numFmtId="0" xfId="0" applyAlignment="1" applyBorder="1" applyFont="1">
      <alignment horizontal="center" vertical="center"/>
    </xf>
    <xf borderId="124" fillId="17" fontId="34" numFmtId="0" xfId="0" applyAlignment="1" applyBorder="1" applyFont="1">
      <alignment horizontal="center" vertical="center"/>
    </xf>
    <xf borderId="106" fillId="17" fontId="34" numFmtId="0" xfId="0" applyAlignment="1" applyBorder="1" applyFont="1">
      <alignment horizontal="center" vertical="center"/>
    </xf>
    <xf borderId="124" fillId="13" fontId="34" numFmtId="0" xfId="0" applyAlignment="1" applyBorder="1" applyFont="1">
      <alignment horizontal="center" vertical="center"/>
    </xf>
    <xf borderId="106" fillId="13" fontId="34" numFmtId="0" xfId="0" applyAlignment="1" applyBorder="1" applyFont="1">
      <alignment horizontal="center" vertical="center"/>
    </xf>
  </cellXfs>
  <cellStyles count="1">
    <cellStyle xfId="0" name="Normal" builtinId="0"/>
  </cellStyles>
  <dxfs count="2">
    <dxf>
      <font>
        <color rgb="FF000000"/>
      </font>
      <fill>
        <patternFill patternType="solid">
          <fgColor rgb="FFFF0000"/>
          <bgColor rgb="FFFF0000"/>
        </patternFill>
      </fill>
      <border/>
    </dxf>
    <dxf>
      <font>
        <color rgb="FFFFFFFF"/>
      </font>
      <fill>
        <patternFill patternType="solid">
          <fgColor rgb="FFFF0000"/>
          <bgColor rgb="FFFF0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>
      <pane xSplit="2.0" topLeftCell="C1" activePane="topRight" state="frozen"/>
      <selection activeCell="D2" sqref="D2" pane="topRight"/>
    </sheetView>
  </sheetViews>
  <sheetFormatPr customHeight="1" defaultColWidth="14.43" defaultRowHeight="15.75"/>
  <cols>
    <col customWidth="1" min="1" max="1" width="0.14"/>
    <col customWidth="1" min="2" max="2" width="30.0"/>
    <col customWidth="1" min="3" max="3" width="24.14"/>
    <col customWidth="1" min="4" max="38" width="11.57"/>
    <col customWidth="1" min="39" max="39" width="25.86"/>
  </cols>
  <sheetData>
    <row r="1" ht="90.0" customHeight="1">
      <c r="A1" s="5"/>
      <c r="B1" s="9">
        <v>43770.0</v>
      </c>
      <c r="C1" s="13">
        <f>TODAY()</f>
        <v>43767</v>
      </c>
      <c r="D1" s="15"/>
      <c r="E1" s="15"/>
      <c r="F1" s="15"/>
      <c r="G1" s="16"/>
      <c r="H1" s="19"/>
      <c r="I1" s="21">
        <f>MONTH(C1)</f>
        <v>10</v>
      </c>
      <c r="J1" s="19"/>
      <c r="K1" s="24"/>
      <c r="L1" s="15"/>
      <c r="M1" s="15"/>
      <c r="N1" s="16"/>
      <c r="O1" s="26"/>
      <c r="P1" s="16"/>
      <c r="Q1" s="28"/>
      <c r="R1" s="15"/>
      <c r="S1" s="16"/>
      <c r="T1" s="31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</row>
    <row r="2" ht="56.25" customHeight="1">
      <c r="B2" s="35"/>
      <c r="C2" s="36" t="s">
        <v>22</v>
      </c>
      <c r="G2" s="38"/>
      <c r="H2" s="40">
        <v>1.0</v>
      </c>
      <c r="I2" s="40">
        <v>2.0</v>
      </c>
      <c r="J2" s="40">
        <v>3.0</v>
      </c>
      <c r="K2" s="40">
        <v>4.0</v>
      </c>
      <c r="L2" s="40">
        <v>5.0</v>
      </c>
      <c r="M2" s="40">
        <v>6.0</v>
      </c>
      <c r="N2" s="40">
        <v>7.0</v>
      </c>
      <c r="O2" s="40">
        <v>8.0</v>
      </c>
      <c r="P2" s="40">
        <v>9.0</v>
      </c>
      <c r="Q2" s="40">
        <v>10.0</v>
      </c>
      <c r="R2" s="40">
        <v>11.0</v>
      </c>
      <c r="S2" s="40">
        <v>12.0</v>
      </c>
      <c r="T2" s="40">
        <v>13.0</v>
      </c>
      <c r="U2" s="40">
        <v>14.0</v>
      </c>
      <c r="V2" s="40">
        <v>15.0</v>
      </c>
      <c r="W2" s="40">
        <v>16.0</v>
      </c>
      <c r="X2" s="40">
        <v>17.0</v>
      </c>
      <c r="Y2" s="40">
        <v>18.0</v>
      </c>
      <c r="Z2" s="40">
        <v>19.0</v>
      </c>
      <c r="AA2" s="40">
        <v>20.0</v>
      </c>
      <c r="AB2" s="40">
        <v>21.0</v>
      </c>
      <c r="AC2" s="40">
        <v>22.0</v>
      </c>
      <c r="AD2" s="40">
        <v>23.0</v>
      </c>
      <c r="AE2" s="40">
        <v>24.0</v>
      </c>
      <c r="AF2" s="40">
        <v>25.0</v>
      </c>
      <c r="AG2" s="40">
        <v>26.0</v>
      </c>
      <c r="AH2" s="40">
        <v>27.0</v>
      </c>
      <c r="AI2" s="40">
        <v>28.0</v>
      </c>
      <c r="AJ2" s="40">
        <v>29.0</v>
      </c>
      <c r="AK2" s="40">
        <v>30.0</v>
      </c>
      <c r="AL2" s="40">
        <v>31.0</v>
      </c>
      <c r="AM2" s="43"/>
    </row>
    <row r="3" ht="79.5" customHeight="1">
      <c r="B3" s="45"/>
      <c r="C3" s="47"/>
      <c r="D3" s="47"/>
      <c r="E3" s="47"/>
      <c r="F3" s="49" t="s">
        <v>23</v>
      </c>
      <c r="H3" s="52" t="str">
        <f>TEXT(B1,"DDD")</f>
        <v>Fri</v>
      </c>
      <c r="I3" s="55" t="str">
        <f t="shared" ref="I3:AL3" si="1">TEXT(($B$1+H2),"DDD")</f>
        <v>Sat</v>
      </c>
      <c r="J3" s="55" t="str">
        <f t="shared" si="1"/>
        <v>Sun</v>
      </c>
      <c r="K3" s="55" t="str">
        <f t="shared" si="1"/>
        <v>Mon</v>
      </c>
      <c r="L3" s="55" t="str">
        <f t="shared" si="1"/>
        <v>Tue</v>
      </c>
      <c r="M3" s="55" t="str">
        <f t="shared" si="1"/>
        <v>Wed</v>
      </c>
      <c r="N3" s="55" t="str">
        <f t="shared" si="1"/>
        <v>Thu</v>
      </c>
      <c r="O3" s="55" t="str">
        <f t="shared" si="1"/>
        <v>Fri</v>
      </c>
      <c r="P3" s="55" t="str">
        <f t="shared" si="1"/>
        <v>Sat</v>
      </c>
      <c r="Q3" s="55" t="str">
        <f t="shared" si="1"/>
        <v>Sun</v>
      </c>
      <c r="R3" s="55" t="str">
        <f t="shared" si="1"/>
        <v>Mon</v>
      </c>
      <c r="S3" s="55" t="str">
        <f t="shared" si="1"/>
        <v>Tue</v>
      </c>
      <c r="T3" s="55" t="str">
        <f t="shared" si="1"/>
        <v>Wed</v>
      </c>
      <c r="U3" s="55" t="str">
        <f t="shared" si="1"/>
        <v>Thu</v>
      </c>
      <c r="V3" s="55" t="str">
        <f t="shared" si="1"/>
        <v>Fri</v>
      </c>
      <c r="W3" s="55" t="str">
        <f t="shared" si="1"/>
        <v>Sat</v>
      </c>
      <c r="X3" s="55" t="str">
        <f t="shared" si="1"/>
        <v>Sun</v>
      </c>
      <c r="Y3" s="55" t="str">
        <f t="shared" si="1"/>
        <v>Mon</v>
      </c>
      <c r="Z3" s="55" t="str">
        <f t="shared" si="1"/>
        <v>Tue</v>
      </c>
      <c r="AA3" s="55" t="str">
        <f t="shared" si="1"/>
        <v>Wed</v>
      </c>
      <c r="AB3" s="55" t="str">
        <f t="shared" si="1"/>
        <v>Thu</v>
      </c>
      <c r="AC3" s="55" t="str">
        <f t="shared" si="1"/>
        <v>Fri</v>
      </c>
      <c r="AD3" s="55" t="str">
        <f t="shared" si="1"/>
        <v>Sat</v>
      </c>
      <c r="AE3" s="55" t="str">
        <f t="shared" si="1"/>
        <v>Sun</v>
      </c>
      <c r="AF3" s="55" t="str">
        <f t="shared" si="1"/>
        <v>Mon</v>
      </c>
      <c r="AG3" s="55" t="str">
        <f t="shared" si="1"/>
        <v>Tue</v>
      </c>
      <c r="AH3" s="55" t="str">
        <f t="shared" si="1"/>
        <v>Wed</v>
      </c>
      <c r="AI3" s="55" t="str">
        <f t="shared" si="1"/>
        <v>Thu</v>
      </c>
      <c r="AJ3" s="55" t="str">
        <f t="shared" si="1"/>
        <v>Fri</v>
      </c>
      <c r="AK3" s="55" t="str">
        <f t="shared" si="1"/>
        <v>Sat</v>
      </c>
      <c r="AL3" s="55" t="str">
        <f t="shared" si="1"/>
        <v>Sun</v>
      </c>
      <c r="AM3" s="58"/>
    </row>
    <row r="4" ht="56.25" customHeight="1">
      <c r="B4" s="35" t="s">
        <v>27</v>
      </c>
      <c r="C4" s="60" t="s">
        <v>28</v>
      </c>
      <c r="D4" s="62" t="s">
        <v>13</v>
      </c>
      <c r="E4" s="62" t="s">
        <v>14</v>
      </c>
      <c r="F4" s="62" t="s">
        <v>15</v>
      </c>
      <c r="G4" s="63" t="s">
        <v>16</v>
      </c>
      <c r="H4" s="68" t="str">
        <f t="shared" ref="H4:AL4" si="2">If(H10="L", ,IFS(OR(H3="Wed",H3="Fri"),"Y",OR(H3="Tue",H3="Thu"),"Z",OR(H3="Mon",H3="Sat"),"X",H3="sun","L")) </f>
        <v/>
      </c>
      <c r="I4" s="69" t="str">
        <f t="shared" si="2"/>
        <v/>
      </c>
      <c r="J4" s="69" t="str">
        <f t="shared" si="2"/>
        <v/>
      </c>
      <c r="K4" s="69" t="str">
        <f t="shared" si="2"/>
        <v/>
      </c>
      <c r="L4" s="69" t="str">
        <f t="shared" si="2"/>
        <v/>
      </c>
      <c r="M4" s="69" t="str">
        <f t="shared" si="2"/>
        <v/>
      </c>
      <c r="N4" s="69" t="str">
        <f t="shared" si="2"/>
        <v/>
      </c>
      <c r="O4" s="69" t="str">
        <f t="shared" si="2"/>
        <v/>
      </c>
      <c r="P4" s="69" t="str">
        <f t="shared" si="2"/>
        <v/>
      </c>
      <c r="Q4" s="69" t="str">
        <f t="shared" si="2"/>
        <v/>
      </c>
      <c r="R4" s="69" t="str">
        <f t="shared" si="2"/>
        <v/>
      </c>
      <c r="S4" s="69" t="str">
        <f t="shared" si="2"/>
        <v/>
      </c>
      <c r="T4" s="69" t="str">
        <f t="shared" si="2"/>
        <v/>
      </c>
      <c r="U4" s="69" t="str">
        <f t="shared" si="2"/>
        <v/>
      </c>
      <c r="V4" s="69" t="str">
        <f t="shared" si="2"/>
        <v/>
      </c>
      <c r="W4" s="69" t="str">
        <f t="shared" si="2"/>
        <v/>
      </c>
      <c r="X4" s="69" t="str">
        <f t="shared" si="2"/>
        <v/>
      </c>
      <c r="Y4" s="69" t="str">
        <f t="shared" si="2"/>
        <v/>
      </c>
      <c r="Z4" s="69" t="str">
        <f t="shared" si="2"/>
        <v/>
      </c>
      <c r="AA4" s="69" t="str">
        <f t="shared" si="2"/>
        <v/>
      </c>
      <c r="AB4" s="69" t="str">
        <f t="shared" si="2"/>
        <v/>
      </c>
      <c r="AC4" s="69" t="str">
        <f t="shared" si="2"/>
        <v/>
      </c>
      <c r="AD4" s="69" t="str">
        <f t="shared" si="2"/>
        <v/>
      </c>
      <c r="AE4" s="69" t="str">
        <f t="shared" si="2"/>
        <v/>
      </c>
      <c r="AF4" s="69" t="str">
        <f t="shared" si="2"/>
        <v/>
      </c>
      <c r="AG4" s="69" t="str">
        <f t="shared" si="2"/>
        <v/>
      </c>
      <c r="AH4" s="69" t="str">
        <f t="shared" si="2"/>
        <v/>
      </c>
      <c r="AI4" s="69" t="str">
        <f t="shared" si="2"/>
        <v/>
      </c>
      <c r="AJ4" s="69" t="str">
        <f t="shared" si="2"/>
        <v/>
      </c>
      <c r="AK4" s="69" t="str">
        <f t="shared" si="2"/>
        <v/>
      </c>
      <c r="AL4" s="69" t="str">
        <f t="shared" si="2"/>
        <v/>
      </c>
      <c r="AM4" s="70"/>
    </row>
    <row r="5" ht="56.25" customHeight="1">
      <c r="B5" s="31">
        <v>1.0</v>
      </c>
      <c r="C5" s="71">
        <f t="shared" ref="C5:C9" si="3">SUM(D5:G5)</f>
        <v>10</v>
      </c>
      <c r="D5" s="72">
        <f>ENROLL.!E5</f>
        <v>7</v>
      </c>
      <c r="E5" s="72">
        <f>ENROLL.!H5</f>
        <v>3</v>
      </c>
      <c r="F5" s="72">
        <f>ENROLL.!N5</f>
        <v>0</v>
      </c>
      <c r="G5" s="72">
        <f>ENROLL.!Q5</f>
        <v>0</v>
      </c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43"/>
    </row>
    <row r="6" ht="56.25" customHeight="1">
      <c r="B6" s="31">
        <v>2.0</v>
      </c>
      <c r="C6" s="71">
        <f t="shared" si="3"/>
        <v>7</v>
      </c>
      <c r="D6" s="72">
        <f>ENROLL.!E6</f>
        <v>5</v>
      </c>
      <c r="E6" s="72">
        <f>ENROLL.!H6</f>
        <v>2</v>
      </c>
      <c r="F6" s="72">
        <f>ENROLL.!N6</f>
        <v>0</v>
      </c>
      <c r="G6" s="72">
        <f>ENROLL.!Q6</f>
        <v>0</v>
      </c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43"/>
    </row>
    <row r="7" ht="56.25" customHeight="1">
      <c r="B7" s="31">
        <v>3.0</v>
      </c>
      <c r="C7" s="71">
        <f t="shared" si="3"/>
        <v>14</v>
      </c>
      <c r="D7" s="72">
        <f>ENROLL.!E7</f>
        <v>10</v>
      </c>
      <c r="E7" s="72">
        <f>ENROLL.!H7</f>
        <v>4</v>
      </c>
      <c r="F7" s="72">
        <f>ENROLL.!N7</f>
        <v>0</v>
      </c>
      <c r="G7" s="72">
        <f>ENROLL.!Q7</f>
        <v>0</v>
      </c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43"/>
    </row>
    <row r="8" ht="56.25" customHeight="1">
      <c r="B8" s="31">
        <v>4.0</v>
      </c>
      <c r="C8" s="71">
        <f t="shared" si="3"/>
        <v>8</v>
      </c>
      <c r="D8" s="72">
        <f>ENROLL.!E8</f>
        <v>5</v>
      </c>
      <c r="E8" s="72">
        <f>ENROLL.!H8</f>
        <v>3</v>
      </c>
      <c r="F8" s="72">
        <f>ENROLL.!N8</f>
        <v>0</v>
      </c>
      <c r="G8" s="72">
        <f>ENROLL.!Q8</f>
        <v>0</v>
      </c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43"/>
    </row>
    <row r="9" ht="56.25" customHeight="1">
      <c r="B9" s="31">
        <v>5.0</v>
      </c>
      <c r="C9" s="71">
        <f t="shared" si="3"/>
        <v>11</v>
      </c>
      <c r="D9" s="72">
        <f>ENROLL.!E9</f>
        <v>10</v>
      </c>
      <c r="E9" s="72">
        <f>ENROLL.!H9</f>
        <v>1</v>
      </c>
      <c r="F9" s="72">
        <f>ENROLL.!N9</f>
        <v>0</v>
      </c>
      <c r="G9" s="72">
        <f>ENROLL.!Q9</f>
        <v>0</v>
      </c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43"/>
    </row>
    <row r="10" ht="56.25" customHeight="1">
      <c r="B10" s="75"/>
      <c r="C10" s="76">
        <f t="shared" ref="C10:G10" si="4">SUM(C5:C9)</f>
        <v>50</v>
      </c>
      <c r="D10" s="77">
        <f t="shared" si="4"/>
        <v>37</v>
      </c>
      <c r="E10" s="77">
        <f t="shared" si="4"/>
        <v>13</v>
      </c>
      <c r="F10" s="77">
        <f t="shared" si="4"/>
        <v>0</v>
      </c>
      <c r="G10" s="77">
        <f t="shared" si="4"/>
        <v>0</v>
      </c>
      <c r="H10" s="78" t="str">
        <f t="shared" ref="H10:AL10" si="5">IF(SUM(H5:H9)&gt;0,SUM(H5:H9),"L")</f>
        <v>L</v>
      </c>
      <c r="I10" s="79" t="str">
        <f t="shared" si="5"/>
        <v>L</v>
      </c>
      <c r="J10" s="79" t="str">
        <f t="shared" si="5"/>
        <v>L</v>
      </c>
      <c r="K10" s="79" t="str">
        <f t="shared" si="5"/>
        <v>L</v>
      </c>
      <c r="L10" s="79" t="str">
        <f t="shared" si="5"/>
        <v>L</v>
      </c>
      <c r="M10" s="79" t="str">
        <f t="shared" si="5"/>
        <v>L</v>
      </c>
      <c r="N10" s="79" t="str">
        <f t="shared" si="5"/>
        <v>L</v>
      </c>
      <c r="O10" s="79" t="str">
        <f t="shared" si="5"/>
        <v>L</v>
      </c>
      <c r="P10" s="79" t="str">
        <f t="shared" si="5"/>
        <v>L</v>
      </c>
      <c r="Q10" s="79" t="str">
        <f t="shared" si="5"/>
        <v>L</v>
      </c>
      <c r="R10" s="79" t="str">
        <f t="shared" si="5"/>
        <v>L</v>
      </c>
      <c r="S10" s="79" t="str">
        <f t="shared" si="5"/>
        <v>L</v>
      </c>
      <c r="T10" s="79" t="str">
        <f t="shared" si="5"/>
        <v>L</v>
      </c>
      <c r="U10" s="79" t="str">
        <f t="shared" si="5"/>
        <v>L</v>
      </c>
      <c r="V10" s="79" t="str">
        <f t="shared" si="5"/>
        <v>L</v>
      </c>
      <c r="W10" s="79" t="str">
        <f t="shared" si="5"/>
        <v>L</v>
      </c>
      <c r="X10" s="79" t="str">
        <f t="shared" si="5"/>
        <v>L</v>
      </c>
      <c r="Y10" s="79" t="str">
        <f t="shared" si="5"/>
        <v>L</v>
      </c>
      <c r="Z10" s="79" t="str">
        <f t="shared" si="5"/>
        <v>L</v>
      </c>
      <c r="AA10" s="79" t="str">
        <f t="shared" si="5"/>
        <v>L</v>
      </c>
      <c r="AB10" s="79" t="str">
        <f t="shared" si="5"/>
        <v>L</v>
      </c>
      <c r="AC10" s="79" t="str">
        <f t="shared" si="5"/>
        <v>L</v>
      </c>
      <c r="AD10" s="79" t="str">
        <f t="shared" si="5"/>
        <v>L</v>
      </c>
      <c r="AE10" s="79" t="str">
        <f t="shared" si="5"/>
        <v>L</v>
      </c>
      <c r="AF10" s="79" t="str">
        <f t="shared" si="5"/>
        <v>L</v>
      </c>
      <c r="AG10" s="79" t="str">
        <f t="shared" si="5"/>
        <v>L</v>
      </c>
      <c r="AH10" s="79" t="str">
        <f t="shared" si="5"/>
        <v>L</v>
      </c>
      <c r="AI10" s="79" t="str">
        <f t="shared" si="5"/>
        <v>L</v>
      </c>
      <c r="AJ10" s="79" t="str">
        <f t="shared" si="5"/>
        <v>L</v>
      </c>
      <c r="AK10" s="79" t="str">
        <f t="shared" si="5"/>
        <v>L</v>
      </c>
      <c r="AL10" s="79" t="str">
        <f t="shared" si="5"/>
        <v>L</v>
      </c>
      <c r="AM10" s="80"/>
    </row>
    <row r="11" ht="56.25" customHeight="1">
      <c r="B11" s="31">
        <v>6.0</v>
      </c>
      <c r="C11" s="71">
        <f t="shared" ref="C11:C13" si="6">SUM(D11:G11)</f>
        <v>25</v>
      </c>
      <c r="D11" s="72">
        <f>ENROLL.!E10</f>
        <v>19</v>
      </c>
      <c r="E11" s="72">
        <f>ENROLL.!H10</f>
        <v>6</v>
      </c>
      <c r="F11" s="72">
        <f>ENROLL.!N10</f>
        <v>0</v>
      </c>
      <c r="G11" s="72">
        <f>ENROLL.!Q10</f>
        <v>0</v>
      </c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43"/>
    </row>
    <row r="12" ht="56.25" customHeight="1">
      <c r="B12" s="31">
        <v>7.0</v>
      </c>
      <c r="C12" s="71">
        <f t="shared" si="6"/>
        <v>19</v>
      </c>
      <c r="D12" s="72">
        <f>ENROLL.!E11</f>
        <v>15</v>
      </c>
      <c r="E12" s="72">
        <f>ENROLL.!H11</f>
        <v>4</v>
      </c>
      <c r="F12" s="72">
        <f>ENROLL.!N11</f>
        <v>0</v>
      </c>
      <c r="G12" s="72">
        <f>ENROLL.!Q11</f>
        <v>0</v>
      </c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43"/>
    </row>
    <row r="13" ht="56.25" customHeight="1">
      <c r="B13" s="31">
        <v>8.0</v>
      </c>
      <c r="C13" s="71">
        <f t="shared" si="6"/>
        <v>22</v>
      </c>
      <c r="D13" s="72">
        <f>ENROLL.!E12</f>
        <v>17</v>
      </c>
      <c r="E13" s="72">
        <f>ENROLL.!H12</f>
        <v>5</v>
      </c>
      <c r="F13" s="72">
        <f>ENROLL.!N12</f>
        <v>0</v>
      </c>
      <c r="G13" s="72">
        <f>ENROLL.!Q12</f>
        <v>0</v>
      </c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43"/>
    </row>
    <row r="14" ht="56.25" customHeight="1">
      <c r="B14" s="75"/>
      <c r="C14" s="76">
        <f t="shared" ref="C14:G14" si="7">SUM(C11:C13)</f>
        <v>66</v>
      </c>
      <c r="D14" s="77">
        <f t="shared" si="7"/>
        <v>51</v>
      </c>
      <c r="E14" s="77">
        <f t="shared" si="7"/>
        <v>15</v>
      </c>
      <c r="F14" s="77">
        <f t="shared" si="7"/>
        <v>0</v>
      </c>
      <c r="G14" s="77">
        <f t="shared" si="7"/>
        <v>0</v>
      </c>
      <c r="H14" s="78" t="str">
        <f t="shared" ref="H14:AL14" si="8">IF(SUM(H11:H13)&gt;0,SUM(H11:H13),"L")</f>
        <v>L</v>
      </c>
      <c r="I14" s="79" t="str">
        <f t="shared" si="8"/>
        <v>L</v>
      </c>
      <c r="J14" s="79" t="str">
        <f t="shared" si="8"/>
        <v>L</v>
      </c>
      <c r="K14" s="79" t="str">
        <f t="shared" si="8"/>
        <v>L</v>
      </c>
      <c r="L14" s="79" t="str">
        <f t="shared" si="8"/>
        <v>L</v>
      </c>
      <c r="M14" s="79" t="str">
        <f t="shared" si="8"/>
        <v>L</v>
      </c>
      <c r="N14" s="79" t="str">
        <f t="shared" si="8"/>
        <v>L</v>
      </c>
      <c r="O14" s="79" t="str">
        <f t="shared" si="8"/>
        <v>L</v>
      </c>
      <c r="P14" s="79" t="str">
        <f t="shared" si="8"/>
        <v>L</v>
      </c>
      <c r="Q14" s="79" t="str">
        <f t="shared" si="8"/>
        <v>L</v>
      </c>
      <c r="R14" s="79" t="str">
        <f t="shared" si="8"/>
        <v>L</v>
      </c>
      <c r="S14" s="79" t="str">
        <f t="shared" si="8"/>
        <v>L</v>
      </c>
      <c r="T14" s="79" t="str">
        <f t="shared" si="8"/>
        <v>L</v>
      </c>
      <c r="U14" s="79" t="str">
        <f t="shared" si="8"/>
        <v>L</v>
      </c>
      <c r="V14" s="79" t="str">
        <f t="shared" si="8"/>
        <v>L</v>
      </c>
      <c r="W14" s="79" t="str">
        <f t="shared" si="8"/>
        <v>L</v>
      </c>
      <c r="X14" s="79" t="str">
        <f t="shared" si="8"/>
        <v>L</v>
      </c>
      <c r="Y14" s="79" t="str">
        <f t="shared" si="8"/>
        <v>L</v>
      </c>
      <c r="Z14" s="79" t="str">
        <f t="shared" si="8"/>
        <v>L</v>
      </c>
      <c r="AA14" s="79" t="str">
        <f t="shared" si="8"/>
        <v>L</v>
      </c>
      <c r="AB14" s="79" t="str">
        <f t="shared" si="8"/>
        <v>L</v>
      </c>
      <c r="AC14" s="79" t="str">
        <f t="shared" si="8"/>
        <v>L</v>
      </c>
      <c r="AD14" s="79" t="str">
        <f t="shared" si="8"/>
        <v>L</v>
      </c>
      <c r="AE14" s="79" t="str">
        <f t="shared" si="8"/>
        <v>L</v>
      </c>
      <c r="AF14" s="79" t="str">
        <f t="shared" si="8"/>
        <v>L</v>
      </c>
      <c r="AG14" s="79" t="str">
        <f t="shared" si="8"/>
        <v>L</v>
      </c>
      <c r="AH14" s="79" t="str">
        <f t="shared" si="8"/>
        <v>L</v>
      </c>
      <c r="AI14" s="79" t="str">
        <f t="shared" si="8"/>
        <v>L</v>
      </c>
      <c r="AJ14" s="79" t="str">
        <f t="shared" si="8"/>
        <v>L</v>
      </c>
      <c r="AK14" s="79" t="str">
        <f t="shared" si="8"/>
        <v>L</v>
      </c>
      <c r="AL14" s="79" t="str">
        <f t="shared" si="8"/>
        <v>L</v>
      </c>
      <c r="AM14" s="80"/>
    </row>
    <row r="15" ht="56.25" customHeight="1">
      <c r="B15" s="75"/>
      <c r="C15" s="81">
        <f t="shared" ref="C15:G15" si="9">C10+C14</f>
        <v>116</v>
      </c>
      <c r="D15" s="82">
        <f t="shared" si="9"/>
        <v>88</v>
      </c>
      <c r="E15" s="82">
        <f t="shared" si="9"/>
        <v>28</v>
      </c>
      <c r="F15" s="82">
        <f t="shared" si="9"/>
        <v>0</v>
      </c>
      <c r="G15" s="83">
        <f t="shared" si="9"/>
        <v>0</v>
      </c>
      <c r="H15" s="84" t="str">
        <f t="shared" ref="H15:AL15" si="10">IF(ISNUMBER(H10),SUM(H10,H14),"L")</f>
        <v>L</v>
      </c>
      <c r="I15" s="84" t="str">
        <f t="shared" si="10"/>
        <v>L</v>
      </c>
      <c r="J15" s="84" t="str">
        <f t="shared" si="10"/>
        <v>L</v>
      </c>
      <c r="K15" s="84" t="str">
        <f t="shared" si="10"/>
        <v>L</v>
      </c>
      <c r="L15" s="84" t="str">
        <f t="shared" si="10"/>
        <v>L</v>
      </c>
      <c r="M15" s="84" t="str">
        <f t="shared" si="10"/>
        <v>L</v>
      </c>
      <c r="N15" s="84" t="str">
        <f t="shared" si="10"/>
        <v>L</v>
      </c>
      <c r="O15" s="84" t="str">
        <f t="shared" si="10"/>
        <v>L</v>
      </c>
      <c r="P15" s="84" t="str">
        <f t="shared" si="10"/>
        <v>L</v>
      </c>
      <c r="Q15" s="84" t="str">
        <f t="shared" si="10"/>
        <v>L</v>
      </c>
      <c r="R15" s="84" t="str">
        <f t="shared" si="10"/>
        <v>L</v>
      </c>
      <c r="S15" s="84" t="str">
        <f t="shared" si="10"/>
        <v>L</v>
      </c>
      <c r="T15" s="84" t="str">
        <f t="shared" si="10"/>
        <v>L</v>
      </c>
      <c r="U15" s="84" t="str">
        <f t="shared" si="10"/>
        <v>L</v>
      </c>
      <c r="V15" s="84" t="str">
        <f t="shared" si="10"/>
        <v>L</v>
      </c>
      <c r="W15" s="84" t="str">
        <f t="shared" si="10"/>
        <v>L</v>
      </c>
      <c r="X15" s="84" t="str">
        <f t="shared" si="10"/>
        <v>L</v>
      </c>
      <c r="Y15" s="84" t="str">
        <f t="shared" si="10"/>
        <v>L</v>
      </c>
      <c r="Z15" s="84" t="str">
        <f t="shared" si="10"/>
        <v>L</v>
      </c>
      <c r="AA15" s="84" t="str">
        <f t="shared" si="10"/>
        <v>L</v>
      </c>
      <c r="AB15" s="84" t="str">
        <f t="shared" si="10"/>
        <v>L</v>
      </c>
      <c r="AC15" s="84" t="str">
        <f t="shared" si="10"/>
        <v>L</v>
      </c>
      <c r="AD15" s="84" t="str">
        <f t="shared" si="10"/>
        <v>L</v>
      </c>
      <c r="AE15" s="84" t="str">
        <f t="shared" si="10"/>
        <v>L</v>
      </c>
      <c r="AF15" s="84" t="str">
        <f t="shared" si="10"/>
        <v>L</v>
      </c>
      <c r="AG15" s="84" t="str">
        <f t="shared" si="10"/>
        <v>L</v>
      </c>
      <c r="AH15" s="84" t="str">
        <f t="shared" si="10"/>
        <v>L</v>
      </c>
      <c r="AI15" s="84" t="str">
        <f t="shared" si="10"/>
        <v>L</v>
      </c>
      <c r="AJ15" s="84" t="str">
        <f t="shared" si="10"/>
        <v>L</v>
      </c>
      <c r="AK15" s="84" t="str">
        <f t="shared" si="10"/>
        <v>L</v>
      </c>
      <c r="AL15" s="84" t="str">
        <f t="shared" si="10"/>
        <v>L</v>
      </c>
      <c r="AM15" s="80"/>
    </row>
    <row r="16" ht="56.25" customHeight="1">
      <c r="A16" s="5"/>
      <c r="B16" s="19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7"/>
      <c r="AM16" s="80"/>
    </row>
    <row r="17" ht="56.25" customHeight="1">
      <c r="A17" s="5"/>
      <c r="B17" s="88"/>
      <c r="C17" s="89" t="s">
        <v>4</v>
      </c>
      <c r="D17" s="90"/>
      <c r="E17" s="90"/>
      <c r="F17" s="90"/>
      <c r="G17" s="90"/>
      <c r="H17" s="90"/>
      <c r="I17" s="90"/>
      <c r="J17" s="90"/>
      <c r="K17" s="91"/>
      <c r="L17" s="92" t="s">
        <v>29</v>
      </c>
      <c r="M17" s="90"/>
      <c r="N17" s="90"/>
      <c r="O17" s="90"/>
      <c r="P17" s="90"/>
      <c r="Q17" s="90"/>
      <c r="R17" s="90"/>
      <c r="S17" s="90"/>
      <c r="T17" s="90"/>
      <c r="U17" s="91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80"/>
    </row>
    <row r="18" ht="56.25" customHeight="1">
      <c r="A18" s="5"/>
      <c r="B18" s="94"/>
      <c r="C18" s="95" t="s">
        <v>8</v>
      </c>
      <c r="D18" s="96" t="s">
        <v>30</v>
      </c>
      <c r="E18" s="91"/>
      <c r="F18" s="96" t="s">
        <v>18</v>
      </c>
      <c r="G18" s="91"/>
      <c r="H18" s="96" t="s">
        <v>31</v>
      </c>
      <c r="I18" s="91"/>
      <c r="J18" s="96" t="s">
        <v>32</v>
      </c>
      <c r="K18" s="91"/>
      <c r="L18" s="97" t="s">
        <v>8</v>
      </c>
      <c r="M18" s="91"/>
      <c r="N18" s="96" t="s">
        <v>30</v>
      </c>
      <c r="O18" s="91"/>
      <c r="P18" s="96" t="s">
        <v>18</v>
      </c>
      <c r="Q18" s="91"/>
      <c r="R18" s="96" t="s">
        <v>31</v>
      </c>
      <c r="S18" s="91"/>
      <c r="T18" s="96" t="s">
        <v>32</v>
      </c>
      <c r="U18" s="91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80"/>
    </row>
    <row r="19" ht="56.25" customHeight="1">
      <c r="A19" s="5"/>
      <c r="B19" s="31" t="s">
        <v>33</v>
      </c>
      <c r="C19" s="99">
        <v>309.4</v>
      </c>
      <c r="D19" s="100">
        <v>111.1</v>
      </c>
      <c r="E19" s="91"/>
      <c r="F19" s="100">
        <v>28609.11</v>
      </c>
      <c r="G19" s="91"/>
      <c r="H19" s="100">
        <v>-18293.55</v>
      </c>
      <c r="I19" s="91"/>
      <c r="J19" s="100">
        <v>0.0</v>
      </c>
      <c r="K19" s="91"/>
      <c r="L19" s="100">
        <v>540.85</v>
      </c>
      <c r="M19" s="91"/>
      <c r="N19" s="100">
        <v>158.8</v>
      </c>
      <c r="O19" s="91"/>
      <c r="P19" s="100">
        <v>61333.8</v>
      </c>
      <c r="Q19" s="91"/>
      <c r="R19" s="100">
        <v>-38028.0</v>
      </c>
      <c r="S19" s="91"/>
      <c r="T19" s="100">
        <v>33380.0</v>
      </c>
      <c r="U19" s="91"/>
      <c r="V19" s="101"/>
      <c r="W19" s="101"/>
      <c r="X19" s="101"/>
      <c r="Y19" s="101"/>
      <c r="Z19" s="101"/>
      <c r="AA19" s="101"/>
      <c r="AB19" s="101"/>
      <c r="AC19" s="101"/>
      <c r="AD19" s="101"/>
      <c r="AE19" s="101"/>
      <c r="AF19" s="101"/>
      <c r="AG19" s="101"/>
      <c r="AH19" s="101"/>
      <c r="AI19" s="101"/>
      <c r="AJ19" s="101"/>
      <c r="AK19" s="101"/>
      <c r="AL19" s="101"/>
      <c r="AM19" s="80"/>
    </row>
    <row r="20" ht="56.25" customHeight="1">
      <c r="A20" s="5"/>
      <c r="B20" s="31" t="s">
        <v>24</v>
      </c>
      <c r="C20" s="99">
        <v>0.0</v>
      </c>
      <c r="D20" s="100">
        <v>0.0</v>
      </c>
      <c r="E20" s="91"/>
      <c r="F20" s="100">
        <v>0.0</v>
      </c>
      <c r="G20" s="91"/>
      <c r="H20" s="100">
        <v>0.0</v>
      </c>
      <c r="I20" s="91"/>
      <c r="J20" s="100">
        <v>0.0</v>
      </c>
      <c r="K20" s="91"/>
      <c r="L20" s="100">
        <v>0.0</v>
      </c>
      <c r="M20" s="91"/>
      <c r="N20" s="100">
        <v>0.0</v>
      </c>
      <c r="O20" s="91"/>
      <c r="P20" s="100">
        <v>0.0</v>
      </c>
      <c r="Q20" s="91"/>
      <c r="R20" s="100">
        <v>0.0</v>
      </c>
      <c r="S20" s="91"/>
      <c r="T20" s="100">
        <v>0.0</v>
      </c>
      <c r="U20" s="9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80"/>
    </row>
    <row r="21" ht="56.25" customHeight="1">
      <c r="A21" s="5"/>
      <c r="B21" s="31"/>
      <c r="C21" s="102" t="s">
        <v>34</v>
      </c>
      <c r="AM21" s="103"/>
    </row>
    <row r="22" ht="56.25" customHeight="1">
      <c r="A22" s="5"/>
      <c r="B22" s="31"/>
      <c r="AM22" s="103"/>
    </row>
    <row r="23" ht="56.25" customHeight="1">
      <c r="A23" s="5"/>
      <c r="B23" s="31"/>
      <c r="C23" s="104" t="s">
        <v>35</v>
      </c>
      <c r="D23" s="105"/>
      <c r="E23" s="105"/>
      <c r="F23" s="106"/>
      <c r="G23" s="107" t="s">
        <v>36</v>
      </c>
      <c r="H23" s="108" t="s">
        <v>37</v>
      </c>
      <c r="I23" s="105"/>
      <c r="J23" s="106"/>
      <c r="K23" s="109" t="s">
        <v>38</v>
      </c>
      <c r="L23" s="105"/>
      <c r="M23" s="105"/>
      <c r="N23" s="106"/>
      <c r="O23" s="109" t="s">
        <v>39</v>
      </c>
      <c r="P23" s="105"/>
      <c r="Q23" s="105"/>
      <c r="R23" s="105"/>
      <c r="S23" s="106"/>
      <c r="T23" s="110" t="s">
        <v>40</v>
      </c>
      <c r="U23" s="110" t="s">
        <v>41</v>
      </c>
      <c r="V23" s="111" t="s">
        <v>42</v>
      </c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</row>
    <row r="24" ht="56.25" customHeight="1">
      <c r="A24" s="5"/>
      <c r="B24" s="31"/>
      <c r="C24" s="104" t="s">
        <v>43</v>
      </c>
      <c r="D24" s="105"/>
      <c r="E24" s="105"/>
      <c r="F24" s="106"/>
      <c r="G24" s="107">
        <v>8.020515502E9</v>
      </c>
      <c r="H24" s="105"/>
      <c r="I24" s="105"/>
      <c r="J24" s="106"/>
      <c r="K24" s="112" t="s">
        <v>44</v>
      </c>
      <c r="L24" s="105"/>
      <c r="M24" s="105"/>
      <c r="N24" s="106"/>
      <c r="O24" s="112" t="s">
        <v>45</v>
      </c>
      <c r="P24" s="105"/>
      <c r="Q24" s="105"/>
      <c r="R24" s="105"/>
      <c r="S24" s="106"/>
      <c r="T24" s="113" t="s">
        <v>46</v>
      </c>
      <c r="U24" s="113"/>
      <c r="V24" s="114" t="s">
        <v>13</v>
      </c>
      <c r="W24" s="80"/>
      <c r="X24" s="115" t="s">
        <v>47</v>
      </c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7"/>
      <c r="AM24" s="80"/>
    </row>
    <row r="25" ht="56.25" customHeight="1">
      <c r="A25" s="5"/>
      <c r="B25" s="31"/>
      <c r="C25" s="104" t="s">
        <v>48</v>
      </c>
      <c r="D25" s="105"/>
      <c r="E25" s="105"/>
      <c r="F25" s="106"/>
      <c r="G25" s="107" t="s">
        <v>49</v>
      </c>
      <c r="H25" s="105"/>
      <c r="I25" s="105"/>
      <c r="J25" s="118"/>
      <c r="K25" s="119">
        <v>7.425072345E9</v>
      </c>
      <c r="L25" s="105"/>
      <c r="M25" s="105"/>
      <c r="N25" s="106"/>
      <c r="O25" s="112" t="s">
        <v>50</v>
      </c>
      <c r="P25" s="105"/>
      <c r="Q25" s="105"/>
      <c r="R25" s="105"/>
      <c r="S25" s="106"/>
      <c r="T25" s="113"/>
      <c r="U25" s="113" t="s">
        <v>46</v>
      </c>
      <c r="V25" s="114" t="s">
        <v>13</v>
      </c>
      <c r="W25" s="80"/>
      <c r="X25" s="115" t="s">
        <v>51</v>
      </c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7"/>
      <c r="AM25" s="80"/>
    </row>
    <row r="26" ht="56.25" customHeight="1">
      <c r="A26" s="5"/>
      <c r="B26" s="31"/>
      <c r="C26" s="104" t="s">
        <v>52</v>
      </c>
      <c r="D26" s="105"/>
      <c r="E26" s="105"/>
      <c r="F26" s="106"/>
      <c r="G26" s="107" t="s">
        <v>53</v>
      </c>
      <c r="H26" s="105"/>
      <c r="I26" s="105"/>
      <c r="J26" s="118"/>
      <c r="K26" s="119">
        <v>9.783364834E9</v>
      </c>
      <c r="L26" s="105"/>
      <c r="M26" s="105"/>
      <c r="N26" s="106"/>
      <c r="O26" s="112"/>
      <c r="P26" s="105"/>
      <c r="Q26" s="105"/>
      <c r="R26" s="105"/>
      <c r="S26" s="106"/>
      <c r="T26" s="113"/>
      <c r="U26" s="113"/>
      <c r="V26" s="120"/>
      <c r="W26" s="80"/>
      <c r="X26" s="115" t="s">
        <v>54</v>
      </c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7"/>
      <c r="AM26" s="80"/>
    </row>
    <row r="27" ht="56.25" customHeight="1">
      <c r="A27" s="5"/>
      <c r="B27" s="31"/>
      <c r="C27" s="104" t="s">
        <v>55</v>
      </c>
      <c r="D27" s="105"/>
      <c r="E27" s="105"/>
      <c r="F27" s="106"/>
      <c r="G27" s="107">
        <v>6.118879771E10</v>
      </c>
      <c r="H27" s="105"/>
      <c r="I27" s="105"/>
      <c r="J27" s="106"/>
      <c r="K27" s="112"/>
      <c r="L27" s="105"/>
      <c r="M27" s="105"/>
      <c r="N27" s="106"/>
      <c r="O27" s="112"/>
      <c r="P27" s="105"/>
      <c r="Q27" s="105"/>
      <c r="R27" s="105"/>
      <c r="S27" s="106"/>
      <c r="T27" s="113"/>
      <c r="U27" s="113"/>
      <c r="V27" s="120"/>
      <c r="W27" s="80"/>
      <c r="X27" s="115" t="s">
        <v>56</v>
      </c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7"/>
      <c r="AM27" s="80"/>
    </row>
    <row r="28" ht="63.75" customHeight="1">
      <c r="A28" s="5"/>
      <c r="B28" s="31"/>
      <c r="C28" s="104" t="s">
        <v>57</v>
      </c>
      <c r="D28" s="105"/>
      <c r="E28" s="105"/>
      <c r="F28" s="106"/>
      <c r="G28" s="107" t="s">
        <v>58</v>
      </c>
      <c r="H28" s="105"/>
      <c r="I28" s="105"/>
      <c r="J28" s="106"/>
      <c r="K28" s="121" t="s">
        <v>59</v>
      </c>
      <c r="L28" s="105"/>
      <c r="M28" s="105"/>
      <c r="N28" s="106"/>
      <c r="O28" s="122" t="s">
        <v>60</v>
      </c>
      <c r="P28" s="105"/>
      <c r="Q28" s="105"/>
      <c r="R28" s="105"/>
      <c r="S28" s="106"/>
      <c r="T28" s="113"/>
      <c r="U28" s="113"/>
      <c r="V28" s="120"/>
      <c r="W28" s="80"/>
      <c r="X28" s="115" t="s">
        <v>61</v>
      </c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7"/>
      <c r="AM28" s="80"/>
    </row>
    <row r="29" ht="56.25" customHeight="1">
      <c r="A29" s="5"/>
      <c r="B29" s="31" t="s">
        <v>62</v>
      </c>
      <c r="C29" s="104" t="s">
        <v>63</v>
      </c>
      <c r="D29" s="105"/>
      <c r="E29" s="105"/>
      <c r="F29" s="106"/>
      <c r="G29" s="107" t="s">
        <v>64</v>
      </c>
      <c r="H29" s="105"/>
      <c r="I29" s="105"/>
      <c r="J29" s="106"/>
      <c r="K29" s="123" t="s">
        <v>65</v>
      </c>
      <c r="L29" s="124"/>
      <c r="M29" s="124"/>
      <c r="N29" s="125"/>
      <c r="O29" s="126">
        <v>37.0</v>
      </c>
      <c r="P29" s="124"/>
      <c r="Q29" s="124"/>
      <c r="R29" s="124"/>
      <c r="S29" s="125"/>
      <c r="T29" s="113"/>
      <c r="U29" s="113"/>
      <c r="V29" s="120"/>
      <c r="W29" s="80"/>
      <c r="X29" s="127" t="s">
        <v>66</v>
      </c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7"/>
      <c r="AM29" s="80"/>
    </row>
    <row r="30" ht="87.0" customHeight="1">
      <c r="A30" s="5"/>
      <c r="B30" s="4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</row>
  </sheetData>
  <mergeCells count="72">
    <mergeCell ref="H18:I18"/>
    <mergeCell ref="C17:K17"/>
    <mergeCell ref="D18:E18"/>
    <mergeCell ref="C26:F26"/>
    <mergeCell ref="C25:F25"/>
    <mergeCell ref="F18:G18"/>
    <mergeCell ref="C27:F27"/>
    <mergeCell ref="G27:J27"/>
    <mergeCell ref="G26:J26"/>
    <mergeCell ref="C24:F24"/>
    <mergeCell ref="G24:J24"/>
    <mergeCell ref="H19:I19"/>
    <mergeCell ref="G25:J25"/>
    <mergeCell ref="N19:O19"/>
    <mergeCell ref="R19:S19"/>
    <mergeCell ref="P19:Q19"/>
    <mergeCell ref="J20:K20"/>
    <mergeCell ref="J19:K19"/>
    <mergeCell ref="K1:N1"/>
    <mergeCell ref="Q1:S1"/>
    <mergeCell ref="O1:P1"/>
    <mergeCell ref="N18:O18"/>
    <mergeCell ref="L18:M18"/>
    <mergeCell ref="R20:S20"/>
    <mergeCell ref="T20:U20"/>
    <mergeCell ref="T19:U19"/>
    <mergeCell ref="L20:M20"/>
    <mergeCell ref="N20:O20"/>
    <mergeCell ref="P20:Q20"/>
    <mergeCell ref="H20:I20"/>
    <mergeCell ref="F20:G20"/>
    <mergeCell ref="F19:G19"/>
    <mergeCell ref="L19:M19"/>
    <mergeCell ref="X24:AL24"/>
    <mergeCell ref="X25:AL25"/>
    <mergeCell ref="X26:AL26"/>
    <mergeCell ref="X27:AL27"/>
    <mergeCell ref="X28:AL28"/>
    <mergeCell ref="X29:AL29"/>
    <mergeCell ref="C23:F23"/>
    <mergeCell ref="H23:J23"/>
    <mergeCell ref="O23:S23"/>
    <mergeCell ref="K23:N23"/>
    <mergeCell ref="C21:AL22"/>
    <mergeCell ref="J18:K18"/>
    <mergeCell ref="R18:S18"/>
    <mergeCell ref="P18:Q18"/>
    <mergeCell ref="L17:U17"/>
    <mergeCell ref="T18:U18"/>
    <mergeCell ref="D20:E20"/>
    <mergeCell ref="D19:E19"/>
    <mergeCell ref="A1:A15"/>
    <mergeCell ref="B17:B18"/>
    <mergeCell ref="C1:G1"/>
    <mergeCell ref="C2:G2"/>
    <mergeCell ref="F3:G3"/>
    <mergeCell ref="K25:N25"/>
    <mergeCell ref="K26:N26"/>
    <mergeCell ref="K27:N27"/>
    <mergeCell ref="K24:N24"/>
    <mergeCell ref="O27:S27"/>
    <mergeCell ref="O24:S24"/>
    <mergeCell ref="O25:S25"/>
    <mergeCell ref="O26:S26"/>
    <mergeCell ref="O28:S28"/>
    <mergeCell ref="C29:F29"/>
    <mergeCell ref="G28:J28"/>
    <mergeCell ref="C28:F28"/>
    <mergeCell ref="G29:J29"/>
    <mergeCell ref="K28:N28"/>
    <mergeCell ref="K29:N29"/>
    <mergeCell ref="O29:S29"/>
  </mergeCells>
  <conditionalFormatting sqref="J2:J4 H3:I3 K3:AL3 J10 J14:J15">
    <cfRule type="containsText" dxfId="0" priority="1" operator="containsText" text="Sun">
      <formula>NOT(ISERROR(SEARCH(("Sun"),(J2))))</formula>
    </cfRule>
  </conditionalFormatting>
  <dataValidations>
    <dataValidation type="list" allowBlank="1" showDropDown="1" showErrorMessage="1" sqref="B11">
      <formula1>"6"</formula1>
    </dataValidation>
    <dataValidation type="list" allowBlank="1" showDropDown="1" showErrorMessage="1" sqref="C12">
      <formula1>"19"</formula1>
    </dataValidation>
    <dataValidation type="list" allowBlank="1" showDropDown="1" showErrorMessage="1" sqref="B6">
      <formula1>"2"</formula1>
    </dataValidation>
    <dataValidation type="list" allowBlank="1" showDropDown="1" showErrorMessage="1" sqref="C13">
      <formula1>"22"</formula1>
    </dataValidation>
    <dataValidation type="list" allowBlank="1" showDropDown="1" showErrorMessage="1" sqref="B2 B4">
      <formula1>"CLASS"</formula1>
    </dataValidation>
    <dataValidation type="list" allowBlank="1" showDropDown="1" showErrorMessage="1" sqref="B9">
      <formula1>"5"</formula1>
    </dataValidation>
    <dataValidation type="list" allowBlank="1" showDropDown="1" showErrorMessage="1" sqref="B13">
      <formula1>"8"</formula1>
    </dataValidation>
    <dataValidation type="list" allowBlank="1" showDropDown="1" showErrorMessage="1" sqref="B5">
      <formula1>"1"</formula1>
    </dataValidation>
    <dataValidation type="list" allowBlank="1" showDropDown="1" showErrorMessage="1" sqref="B8">
      <formula1>"4"</formula1>
    </dataValidation>
    <dataValidation type="list" allowBlank="1" showDropDown="1" showErrorMessage="1" sqref="C4">
      <formula1>"ENROLLMENT"</formula1>
    </dataValidation>
    <dataValidation type="custom" allowBlank="1" showDropDown="1" showErrorMessage="1" sqref="B14">
      <formula1>SUM(C11:C13)</formula1>
    </dataValidation>
    <dataValidation type="list" allowBlank="1" showDropDown="1" showErrorMessage="1" sqref="A1 A16:A30">
      <formula1>"¤"</formula1>
    </dataValidation>
    <dataValidation type="custom" allowBlank="1" showDropDown="1" showErrorMessage="1" sqref="B10">
      <formula1>SUM(C5:C9)</formula1>
    </dataValidation>
    <dataValidation type="list" allowBlank="1" showDropDown="1" showErrorMessage="1" sqref="C11">
      <formula1>"25"</formula1>
    </dataValidation>
    <dataValidation type="list" allowBlank="1" showDropDown="1" showErrorMessage="1" sqref="B12">
      <formula1>"7"</formula1>
    </dataValidation>
    <dataValidation type="custom" allowBlank="1" sqref="B1:C1 H1:K1 O1 Q1 T1:AM1">
      <formula1>TODAY()</formula1>
    </dataValidation>
    <dataValidation type="list" allowBlank="1" showDropDown="1" showErrorMessage="1" sqref="B7">
      <formula1>"3"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6.14"/>
    <col customWidth="1" min="2" max="2" width="10.71"/>
    <col customWidth="1" min="3" max="41" width="9.43"/>
    <col customWidth="1" min="42" max="42" width="14.57"/>
  </cols>
  <sheetData>
    <row r="1" ht="73.5" customHeight="1">
      <c r="A1" s="1" t="s">
        <v>0</v>
      </c>
    </row>
    <row r="2" ht="56.25" customHeight="1">
      <c r="A2" s="3" t="s">
        <v>1</v>
      </c>
      <c r="B2" s="1" t="s">
        <v>2</v>
      </c>
      <c r="AL2" s="3"/>
      <c r="AM2" s="3"/>
      <c r="AN2" s="3"/>
      <c r="AO2" s="3"/>
      <c r="AP2" s="3" t="s">
        <v>3</v>
      </c>
    </row>
    <row r="3" ht="57.0" customHeight="1">
      <c r="A3" s="7">
        <f>TODAY()</f>
        <v>43767</v>
      </c>
      <c r="B3" s="11">
        <v>1.0</v>
      </c>
      <c r="C3" s="8"/>
      <c r="D3" s="8"/>
      <c r="E3" s="8"/>
      <c r="F3" s="10"/>
      <c r="G3" s="11">
        <v>2.0</v>
      </c>
      <c r="H3" s="8"/>
      <c r="I3" s="8"/>
      <c r="J3" s="8"/>
      <c r="K3" s="10"/>
      <c r="L3" s="11">
        <v>3.0</v>
      </c>
      <c r="M3" s="8"/>
      <c r="N3" s="8"/>
      <c r="O3" s="8"/>
      <c r="P3" s="10"/>
      <c r="Q3" s="11">
        <v>4.0</v>
      </c>
      <c r="R3" s="8"/>
      <c r="S3" s="8"/>
      <c r="T3" s="8"/>
      <c r="U3" s="10"/>
      <c r="V3" s="11">
        <v>5.0</v>
      </c>
      <c r="W3" s="8"/>
      <c r="X3" s="8"/>
      <c r="Y3" s="8"/>
      <c r="Z3" s="10"/>
      <c r="AA3" s="11">
        <v>6.0</v>
      </c>
      <c r="AB3" s="8"/>
      <c r="AC3" s="8"/>
      <c r="AD3" s="8"/>
      <c r="AE3" s="10"/>
      <c r="AF3" s="11">
        <v>7.0</v>
      </c>
      <c r="AG3" s="8"/>
      <c r="AH3" s="8"/>
      <c r="AI3" s="8"/>
      <c r="AJ3" s="10"/>
      <c r="AK3" s="11">
        <v>8.0</v>
      </c>
      <c r="AL3" s="8"/>
      <c r="AM3" s="8"/>
      <c r="AN3" s="8"/>
      <c r="AO3" s="10"/>
    </row>
    <row r="4" ht="57.75" customHeight="1">
      <c r="A4" s="3"/>
      <c r="B4" s="18" t="s">
        <v>3</v>
      </c>
      <c r="C4" s="18" t="s">
        <v>13</v>
      </c>
      <c r="D4" s="18" t="s">
        <v>14</v>
      </c>
      <c r="E4" s="18" t="s">
        <v>15</v>
      </c>
      <c r="F4" s="18" t="s">
        <v>16</v>
      </c>
      <c r="G4" s="18" t="s">
        <v>3</v>
      </c>
      <c r="H4" s="18" t="s">
        <v>13</v>
      </c>
      <c r="I4" s="18" t="s">
        <v>14</v>
      </c>
      <c r="J4" s="18" t="s">
        <v>15</v>
      </c>
      <c r="K4" s="18" t="s">
        <v>16</v>
      </c>
      <c r="L4" s="18" t="s">
        <v>3</v>
      </c>
      <c r="M4" s="18" t="s">
        <v>13</v>
      </c>
      <c r="N4" s="18" t="s">
        <v>14</v>
      </c>
      <c r="O4" s="18" t="s">
        <v>15</v>
      </c>
      <c r="P4" s="18" t="s">
        <v>16</v>
      </c>
      <c r="Q4" s="18" t="s">
        <v>3</v>
      </c>
      <c r="R4" s="18" t="s">
        <v>13</v>
      </c>
      <c r="S4" s="18" t="s">
        <v>14</v>
      </c>
      <c r="T4" s="18" t="s">
        <v>15</v>
      </c>
      <c r="U4" s="18" t="s">
        <v>16</v>
      </c>
      <c r="V4" s="18" t="s">
        <v>3</v>
      </c>
      <c r="W4" s="18" t="s">
        <v>13</v>
      </c>
      <c r="X4" s="18" t="s">
        <v>14</v>
      </c>
      <c r="Y4" s="18" t="s">
        <v>15</v>
      </c>
      <c r="Z4" s="18" t="s">
        <v>16</v>
      </c>
      <c r="AA4" s="18" t="s">
        <v>3</v>
      </c>
      <c r="AB4" s="18" t="s">
        <v>13</v>
      </c>
      <c r="AC4" s="18" t="s">
        <v>14</v>
      </c>
      <c r="AD4" s="18" t="s">
        <v>15</v>
      </c>
      <c r="AE4" s="18" t="s">
        <v>16</v>
      </c>
      <c r="AF4" s="18" t="s">
        <v>3</v>
      </c>
      <c r="AG4" s="18" t="s">
        <v>13</v>
      </c>
      <c r="AH4" s="18" t="s">
        <v>14</v>
      </c>
      <c r="AI4" s="18" t="s">
        <v>15</v>
      </c>
      <c r="AJ4" s="18" t="s">
        <v>16</v>
      </c>
      <c r="AK4" s="18" t="s">
        <v>3</v>
      </c>
      <c r="AL4" s="18" t="s">
        <v>13</v>
      </c>
      <c r="AM4" s="18" t="s">
        <v>14</v>
      </c>
      <c r="AN4" s="18" t="s">
        <v>15</v>
      </c>
      <c r="AO4" s="18" t="s">
        <v>16</v>
      </c>
      <c r="AP4" s="3"/>
    </row>
    <row r="5" ht="37.5" customHeight="1">
      <c r="A5" s="20">
        <v>1.0</v>
      </c>
      <c r="B5" s="22" t="str">
        <f>ATTENDANCE!H$5</f>
        <v/>
      </c>
      <c r="C5" s="29">
        <f>B5*(ENROLL.!$E$5/ENROLL.!$K$5)</f>
        <v>0</v>
      </c>
      <c r="D5" s="29">
        <f>B5*(ENROLL.!$H$5/ENROLL.!$K$5)</f>
        <v>0</v>
      </c>
      <c r="E5" s="29">
        <f>B5*(ENROLL.!$N$5/ENROLL.!$K$5)</f>
        <v>0</v>
      </c>
      <c r="F5" s="29">
        <f>B5*(ENROLL.!$Q$5/ENROLL.!$K$5)</f>
        <v>0</v>
      </c>
      <c r="G5" s="22" t="str">
        <f>ATTENDANCE!H6</f>
        <v/>
      </c>
      <c r="H5" s="29">
        <f>G5*(ENROLL.!$E$6/ENROLL.!$K$6)</f>
        <v>0</v>
      </c>
      <c r="I5" s="29">
        <f>G5*(ENROLL.!$H$6/ENROLL.!$K$6)</f>
        <v>0</v>
      </c>
      <c r="J5" s="29">
        <f>G5*(ENROLL.!$N$6/ENROLL.!$K$6)</f>
        <v>0</v>
      </c>
      <c r="K5" s="29">
        <f>G5*(ENROLL.!$Q$6/ENROLL.!$K$6)</f>
        <v>0</v>
      </c>
      <c r="L5" s="22" t="str">
        <f>ATTENDANCE!H7</f>
        <v/>
      </c>
      <c r="M5" s="29">
        <f>L5*(ENROLL.!$E$7/ENROLL.!$K$7)</f>
        <v>0</v>
      </c>
      <c r="N5" s="29">
        <f>L5*(ENROLL.!$H$7/ENROLL.!$K$7)</f>
        <v>0</v>
      </c>
      <c r="O5" s="29">
        <f>L5*(ENROLL.!$N$7/ENROLL.!$K$7)</f>
        <v>0</v>
      </c>
      <c r="P5" s="29">
        <f>L5*(ENROLL.!$Q$7/ENROLL.!$K$7)</f>
        <v>0</v>
      </c>
      <c r="Q5" s="22" t="str">
        <f>ATTENDANCE!H8</f>
        <v/>
      </c>
      <c r="R5" s="29">
        <f>Q5*(ENROLL.!$E$8/ENROLL.!$K$8)</f>
        <v>0</v>
      </c>
      <c r="S5" s="29">
        <f>Q5*(ENROLL.!$H$8/ENROLL.!$K$8)</f>
        <v>0</v>
      </c>
      <c r="T5" s="29">
        <f>Q5*(ENROLL.!$N$8/ENROLL.!$K$8)</f>
        <v>0</v>
      </c>
      <c r="U5" s="29">
        <f>Q5*(ENROLL.!$Q$8/ENROLL.!$K$8)</f>
        <v>0</v>
      </c>
      <c r="V5" s="22" t="str">
        <f>ATTENDANCE!H9</f>
        <v/>
      </c>
      <c r="W5" s="29">
        <f>V5*(ENROLL.!$E$9/ENROLL.!$K$9)</f>
        <v>0</v>
      </c>
      <c r="X5" s="29">
        <f>V5*(ENROLL.!$H$9/ENROLL.!$K$9)</f>
        <v>0</v>
      </c>
      <c r="Y5" s="29">
        <f>V5*(ENROLL.!$N$9/ENROLL.!$K$9)</f>
        <v>0</v>
      </c>
      <c r="Z5" s="29">
        <f>V5*(ENROLL.!$Q$9/ENROLL.!$K$9)</f>
        <v>0</v>
      </c>
      <c r="AA5" s="22" t="str">
        <f>ATTENDANCE!H11</f>
        <v/>
      </c>
      <c r="AB5" s="29">
        <f>AA5*(ENROLL.!$E$10/ENROLL.!$K$10)</f>
        <v>0</v>
      </c>
      <c r="AC5" s="29">
        <f>AA5*(ENROLL.!$H$10/ENROLL.!$K$10)</f>
        <v>0</v>
      </c>
      <c r="AD5" s="29">
        <f>AA5*(ENROLL.!$N$10/ENROLL.!$K$10)</f>
        <v>0</v>
      </c>
      <c r="AE5" s="29">
        <f>AA5*(ENROLL.!$Q$10/ENROLL.!$K$10)</f>
        <v>0</v>
      </c>
      <c r="AF5" s="22" t="str">
        <f>ATTENDANCE!H12</f>
        <v/>
      </c>
      <c r="AG5" s="29">
        <f>AF5*(ENROLL.!$E$11/ENROLL.!$K$11)</f>
        <v>0</v>
      </c>
      <c r="AH5" s="29">
        <f>AF5*(ENROLL.!$H$11/ENROLL.!$K$11)</f>
        <v>0</v>
      </c>
      <c r="AI5" s="29">
        <f>AF5*(ENROLL.!$N$11/ENROLL.!$K$11)</f>
        <v>0</v>
      </c>
      <c r="AJ5" s="29">
        <f>AF5*(ENROLL.!$Q$11/ENROLL.!$K$11)</f>
        <v>0</v>
      </c>
      <c r="AK5" s="22" t="str">
        <f>ATTENDANCE!H13</f>
        <v/>
      </c>
      <c r="AL5" s="29">
        <f>AK5*(ENROLL.!$E$12/ENROLL.!$K$12)</f>
        <v>0</v>
      </c>
      <c r="AM5" s="29">
        <f>AK5*(ENROLL.!$H$12/ENROLL.!$K$12)</f>
        <v>0</v>
      </c>
      <c r="AN5" s="29">
        <f>AK5*(ENROLL.!$N$12/ENROLL.!$K$12)</f>
        <v>0</v>
      </c>
      <c r="AO5" s="29">
        <f>AK5*(ENROLL.!$Q$12/ENROLL.!$K$12)</f>
        <v>0</v>
      </c>
      <c r="AP5" s="59">
        <f t="shared" ref="AP5:AP35" si="1">B5+G5+L5+Q5+V5+AA5+AF5+AK5</f>
        <v>0</v>
      </c>
    </row>
    <row r="6" ht="37.5" customHeight="1">
      <c r="A6" s="20">
        <v>2.0</v>
      </c>
      <c r="B6" s="22" t="str">
        <f>ATTENDANCE!I$5</f>
        <v/>
      </c>
      <c r="C6" s="29">
        <f>B6*(ENROLL.!$E$5/ENROLL.!$K$5)</f>
        <v>0</v>
      </c>
      <c r="D6" s="29">
        <f>B6*(ENROLL.!$H$5/ENROLL.!$K$5)</f>
        <v>0</v>
      </c>
      <c r="E6" s="29">
        <f>B6*(ENROLL.!$N$5/ENROLL.!$K$5)</f>
        <v>0</v>
      </c>
      <c r="F6" s="29">
        <f>B6*(ENROLL.!$Q$5/ENROLL.!$K$5)</f>
        <v>0</v>
      </c>
      <c r="G6" s="22" t="str">
        <f>ATTENDANCE!I6</f>
        <v/>
      </c>
      <c r="H6" s="29">
        <f>G6*(ENROLL.!$E$6/ENROLL.!$K$6)</f>
        <v>0</v>
      </c>
      <c r="I6" s="29">
        <f>G6*(ENROLL.!$H$6/ENROLL.!$K$6)</f>
        <v>0</v>
      </c>
      <c r="J6" s="29">
        <f>G6*(ENROLL.!$N$6/ENROLL.!$K$6)</f>
        <v>0</v>
      </c>
      <c r="K6" s="29">
        <f>G6*(ENROLL.!$Q$6/ENROLL.!$K$6)</f>
        <v>0</v>
      </c>
      <c r="L6" s="22" t="str">
        <f>ATTENDANCE!I7</f>
        <v/>
      </c>
      <c r="M6" s="29">
        <f>L6*(ENROLL.!$E$7/ENROLL.!$K$7)</f>
        <v>0</v>
      </c>
      <c r="N6" s="29">
        <f>L6*(ENROLL.!$H$7/ENROLL.!$K$7)</f>
        <v>0</v>
      </c>
      <c r="O6" s="29">
        <f>L6*(ENROLL.!$N$7/ENROLL.!$K$7)</f>
        <v>0</v>
      </c>
      <c r="P6" s="29">
        <f>L6*(ENROLL.!$Q$7/ENROLL.!$K$7)</f>
        <v>0</v>
      </c>
      <c r="Q6" s="22" t="str">
        <f>ATTENDANCE!I8</f>
        <v/>
      </c>
      <c r="R6" s="29">
        <f>Q6*(ENROLL.!$E$8/ENROLL.!$K$8)</f>
        <v>0</v>
      </c>
      <c r="S6" s="29">
        <f>Q6*(ENROLL.!$H$8/ENROLL.!$K$8)</f>
        <v>0</v>
      </c>
      <c r="T6" s="29">
        <f>Q6*(ENROLL.!$N$8/ENROLL.!$K$8)</f>
        <v>0</v>
      </c>
      <c r="U6" s="29">
        <f>Q6*(ENROLL.!$Q$8/ENROLL.!$K$8)</f>
        <v>0</v>
      </c>
      <c r="V6" s="22" t="str">
        <f>ATTENDANCE!I9</f>
        <v/>
      </c>
      <c r="W6" s="29">
        <f>V6*(ENROLL.!$E$9/ENROLL.!$K$9)</f>
        <v>0</v>
      </c>
      <c r="X6" s="29">
        <f>V6*(ENROLL.!$H$9/ENROLL.!$K$9)</f>
        <v>0</v>
      </c>
      <c r="Y6" s="29">
        <f>V6*(ENROLL.!$N$9/ENROLL.!$K$9)</f>
        <v>0</v>
      </c>
      <c r="Z6" s="29">
        <f>V6*(ENROLL.!$Q$9/ENROLL.!$K$9)</f>
        <v>0</v>
      </c>
      <c r="AA6" s="22" t="str">
        <f>ATTENDANCE!I11</f>
        <v/>
      </c>
      <c r="AB6" s="29">
        <f>AA6*(ENROLL.!$E$10/ENROLL.!$K$10)</f>
        <v>0</v>
      </c>
      <c r="AC6" s="29">
        <f>AA6*(ENROLL.!$H$10/ENROLL.!$K$10)</f>
        <v>0</v>
      </c>
      <c r="AD6" s="29">
        <f>AA6*(ENROLL.!$N$10/ENROLL.!$K$10)</f>
        <v>0</v>
      </c>
      <c r="AE6" s="29">
        <f>AA6*(ENROLL.!$Q$10/ENROLL.!$K$10)</f>
        <v>0</v>
      </c>
      <c r="AF6" s="22" t="str">
        <f>ATTENDANCE!I12</f>
        <v/>
      </c>
      <c r="AG6" s="29">
        <f>AF6*(ENROLL.!$E$11/ENROLL.!$K$11)</f>
        <v>0</v>
      </c>
      <c r="AH6" s="29">
        <f>AF6*(ENROLL.!$H$11/ENROLL.!$K$11)</f>
        <v>0</v>
      </c>
      <c r="AI6" s="29">
        <f>AF6*(ENROLL.!$N$11/ENROLL.!$K$11)</f>
        <v>0</v>
      </c>
      <c r="AJ6" s="29">
        <f>AF6*(ENROLL.!$Q$11/ENROLL.!$K$11)</f>
        <v>0</v>
      </c>
      <c r="AK6" s="22" t="str">
        <f>ATTENDANCE!I13</f>
        <v/>
      </c>
      <c r="AL6" s="74">
        <f>AK6*(ENROLL.!$E$12/ENROLL.!$K$12)</f>
        <v>0</v>
      </c>
      <c r="AM6" s="74">
        <f>AK6*(ENROLL.!$H$12/ENROLL.!$K$12)</f>
        <v>0</v>
      </c>
      <c r="AN6" s="74">
        <f>AK6*(ENROLL.!$N$12/ENROLL.!$K$12)</f>
        <v>0</v>
      </c>
      <c r="AO6" s="74">
        <f>AK6*(ENROLL.!$Q$12/ENROLL.!$K$12)</f>
        <v>0</v>
      </c>
      <c r="AP6" s="59">
        <f t="shared" si="1"/>
        <v>0</v>
      </c>
    </row>
    <row r="7" ht="37.5" customHeight="1">
      <c r="A7" s="20">
        <v>3.0</v>
      </c>
      <c r="B7" s="22" t="str">
        <f>ATTENDANCE!J$5</f>
        <v/>
      </c>
      <c r="C7" s="29">
        <f>B7*(ENROLL.!$E$5/ENROLL.!$K$5)</f>
        <v>0</v>
      </c>
      <c r="D7" s="29">
        <f>B7*(ENROLL.!$H$5/ENROLL.!$K$5)</f>
        <v>0</v>
      </c>
      <c r="E7" s="29">
        <f>B7*(ENROLL.!$N$5/ENROLL.!$K$5)</f>
        <v>0</v>
      </c>
      <c r="F7" s="29">
        <f>B7*(ENROLL.!$Q$5/ENROLL.!$K$5)</f>
        <v>0</v>
      </c>
      <c r="G7" s="22" t="str">
        <f>ATTENDANCE!J6</f>
        <v/>
      </c>
      <c r="H7" s="29">
        <f>G7*(ENROLL.!$E$6/ENROLL.!$K$6)</f>
        <v>0</v>
      </c>
      <c r="I7" s="29">
        <f>G7*(ENROLL.!$H$6/ENROLL.!$K$6)</f>
        <v>0</v>
      </c>
      <c r="J7" s="29">
        <f>G7*(ENROLL.!$N$6/ENROLL.!$K$6)</f>
        <v>0</v>
      </c>
      <c r="K7" s="29">
        <f>G7*(ENROLL.!$Q$6/ENROLL.!$K$6)</f>
        <v>0</v>
      </c>
      <c r="L7" s="22" t="str">
        <f>ATTENDANCE!J7</f>
        <v/>
      </c>
      <c r="M7" s="29">
        <f>L7*(ENROLL.!$E$7/ENROLL.!$K$7)</f>
        <v>0</v>
      </c>
      <c r="N7" s="29">
        <f>L7*(ENROLL.!$H$7/ENROLL.!$K$7)</f>
        <v>0</v>
      </c>
      <c r="O7" s="29">
        <f>L7*(ENROLL.!$N$7/ENROLL.!$K$7)</f>
        <v>0</v>
      </c>
      <c r="P7" s="29">
        <f>L7*(ENROLL.!$Q$7/ENROLL.!$K$7)</f>
        <v>0</v>
      </c>
      <c r="Q7" s="22" t="str">
        <f>ATTENDANCE!J8</f>
        <v/>
      </c>
      <c r="R7" s="29">
        <f>Q7*(ENROLL.!$E$8/ENROLL.!$K$8)</f>
        <v>0</v>
      </c>
      <c r="S7" s="29">
        <f>Q7*(ENROLL.!$H$8/ENROLL.!$K$8)</f>
        <v>0</v>
      </c>
      <c r="T7" s="29">
        <f>Q7*(ENROLL.!$N$8/ENROLL.!$K$8)</f>
        <v>0</v>
      </c>
      <c r="U7" s="29">
        <f>Q7*(ENROLL.!$Q$8/ENROLL.!$K$8)</f>
        <v>0</v>
      </c>
      <c r="V7" s="22" t="str">
        <f>ATTENDANCE!J9</f>
        <v/>
      </c>
      <c r="W7" s="29">
        <f>V7*(ENROLL.!$E$9/ENROLL.!$K$9)</f>
        <v>0</v>
      </c>
      <c r="X7" s="29">
        <f>V7*(ENROLL.!$H$9/ENROLL.!$K$9)</f>
        <v>0</v>
      </c>
      <c r="Y7" s="29">
        <f>V7*(ENROLL.!$N$9/ENROLL.!$K$9)</f>
        <v>0</v>
      </c>
      <c r="Z7" s="29">
        <f>V7*(ENROLL.!$Q$9/ENROLL.!$K$9)</f>
        <v>0</v>
      </c>
      <c r="AA7" s="22" t="str">
        <f>ATTENDANCE!J11</f>
        <v/>
      </c>
      <c r="AB7" s="29">
        <f>AA7*(ENROLL.!$E$10/ENROLL.!$K$10)</f>
        <v>0</v>
      </c>
      <c r="AC7" s="29">
        <f>AA7*(ENROLL.!$H$10/ENROLL.!$K$10)</f>
        <v>0</v>
      </c>
      <c r="AD7" s="29">
        <f>AA7*(ENROLL.!$N$10/ENROLL.!$K$10)</f>
        <v>0</v>
      </c>
      <c r="AE7" s="29">
        <f>AA7*(ENROLL.!$Q$10/ENROLL.!$K$10)</f>
        <v>0</v>
      </c>
      <c r="AF7" s="22" t="str">
        <f>ATTENDANCE!J12</f>
        <v/>
      </c>
      <c r="AG7" s="29">
        <f>AF7*(ENROLL.!$E$11/ENROLL.!$K$11)</f>
        <v>0</v>
      </c>
      <c r="AH7" s="29">
        <f>AF7*(ENROLL.!$H$11/ENROLL.!$K$11)</f>
        <v>0</v>
      </c>
      <c r="AI7" s="29">
        <f>AF7*(ENROLL.!$N$11/ENROLL.!$K$11)</f>
        <v>0</v>
      </c>
      <c r="AJ7" s="29">
        <f>AF7*(ENROLL.!$Q$11/ENROLL.!$K$11)</f>
        <v>0</v>
      </c>
      <c r="AK7" s="22" t="str">
        <f>ATTENDANCE!J13</f>
        <v/>
      </c>
      <c r="AL7" s="74">
        <f>AK7*(ENROLL.!$E$12/ENROLL.!$K$12)</f>
        <v>0</v>
      </c>
      <c r="AM7" s="74">
        <f>AK7*(ENROLL.!$H$12/ENROLL.!$K$12)</f>
        <v>0</v>
      </c>
      <c r="AN7" s="74">
        <f>AK7*(ENROLL.!$N$12/ENROLL.!$K$12)</f>
        <v>0</v>
      </c>
      <c r="AO7" s="74">
        <f>AK7*(ENROLL.!$Q$12/ENROLL.!$K$12)</f>
        <v>0</v>
      </c>
      <c r="AP7" s="59">
        <f t="shared" si="1"/>
        <v>0</v>
      </c>
    </row>
    <row r="8" ht="37.5" customHeight="1">
      <c r="A8" s="20">
        <v>4.0</v>
      </c>
      <c r="B8" s="22" t="str">
        <f>ATTENDANCE!K$5</f>
        <v/>
      </c>
      <c r="C8" s="29">
        <f>B8*(ENROLL.!$E$5/ENROLL.!$K$5)</f>
        <v>0</v>
      </c>
      <c r="D8" s="29">
        <f>B8*(ENROLL.!$H$5/ENROLL.!$K$5)</f>
        <v>0</v>
      </c>
      <c r="E8" s="29">
        <f>B8*(ENROLL.!$N$5/ENROLL.!$K$5)</f>
        <v>0</v>
      </c>
      <c r="F8" s="29">
        <f>B8*(ENROLL.!$Q$5/ENROLL.!$K$5)</f>
        <v>0</v>
      </c>
      <c r="G8" s="22" t="str">
        <f>ATTENDANCE!K6</f>
        <v/>
      </c>
      <c r="H8" s="29">
        <f>G8*(ENROLL.!$E$6/ENROLL.!$K$6)</f>
        <v>0</v>
      </c>
      <c r="I8" s="29">
        <f>G8*(ENROLL.!$H$6/ENROLL.!$K$6)</f>
        <v>0</v>
      </c>
      <c r="J8" s="29">
        <f>G8*(ENROLL.!$N$6/ENROLL.!$K$6)</f>
        <v>0</v>
      </c>
      <c r="K8" s="29">
        <f>G8*(ENROLL.!$Q$6/ENROLL.!$K$6)</f>
        <v>0</v>
      </c>
      <c r="L8" s="22" t="str">
        <f>ATTENDANCE!K7</f>
        <v/>
      </c>
      <c r="M8" s="29">
        <f>L8*(ENROLL.!$E$7/ENROLL.!$K$7)</f>
        <v>0</v>
      </c>
      <c r="N8" s="29">
        <f>L8*(ENROLL.!$H$7/ENROLL.!$K$7)</f>
        <v>0</v>
      </c>
      <c r="O8" s="29">
        <f>L8*(ENROLL.!$N$7/ENROLL.!$K$7)</f>
        <v>0</v>
      </c>
      <c r="P8" s="29">
        <f>L8*(ENROLL.!$Q$7/ENROLL.!$K$7)</f>
        <v>0</v>
      </c>
      <c r="Q8" s="22" t="str">
        <f>ATTENDANCE!K8</f>
        <v/>
      </c>
      <c r="R8" s="29">
        <f>Q8*(ENROLL.!$E$8/ENROLL.!$K$8)</f>
        <v>0</v>
      </c>
      <c r="S8" s="29">
        <f>Q8*(ENROLL.!$H$8/ENROLL.!$K$8)</f>
        <v>0</v>
      </c>
      <c r="T8" s="29">
        <f>Q8*(ENROLL.!$N$8/ENROLL.!$K$8)</f>
        <v>0</v>
      </c>
      <c r="U8" s="29">
        <f>Q8*(ENROLL.!$Q$8/ENROLL.!$K$8)</f>
        <v>0</v>
      </c>
      <c r="V8" s="22" t="str">
        <f>ATTENDANCE!K9</f>
        <v/>
      </c>
      <c r="W8" s="29">
        <f>V8*(ENROLL.!$E$9/ENROLL.!$K$9)</f>
        <v>0</v>
      </c>
      <c r="X8" s="29">
        <f>V8*(ENROLL.!$H$9/ENROLL.!$K$9)</f>
        <v>0</v>
      </c>
      <c r="Y8" s="29">
        <f>V8*(ENROLL.!$N$9/ENROLL.!$K$9)</f>
        <v>0</v>
      </c>
      <c r="Z8" s="29">
        <f>V8*(ENROLL.!$Q$9/ENROLL.!$K$9)</f>
        <v>0</v>
      </c>
      <c r="AA8" s="22" t="str">
        <f>ATTENDANCE!K11</f>
        <v/>
      </c>
      <c r="AB8" s="29">
        <f>AA8*(ENROLL.!$E$10/ENROLL.!$K$10)</f>
        <v>0</v>
      </c>
      <c r="AC8" s="29">
        <f>AA8*(ENROLL.!$H$10/ENROLL.!$K$10)</f>
        <v>0</v>
      </c>
      <c r="AD8" s="29">
        <f>AA8*(ENROLL.!$N$10/ENROLL.!$K$10)</f>
        <v>0</v>
      </c>
      <c r="AE8" s="29">
        <f>AA8*(ENROLL.!$Q$10/ENROLL.!$K$10)</f>
        <v>0</v>
      </c>
      <c r="AF8" s="22" t="str">
        <f>ATTENDANCE!K12</f>
        <v/>
      </c>
      <c r="AG8" s="29">
        <f>AF8*(ENROLL.!$E$11/ENROLL.!$K$11)</f>
        <v>0</v>
      </c>
      <c r="AH8" s="29">
        <f>AF8*(ENROLL.!$H$11/ENROLL.!$K$11)</f>
        <v>0</v>
      </c>
      <c r="AI8" s="29">
        <f>AF8*(ENROLL.!$N$11/ENROLL.!$K$11)</f>
        <v>0</v>
      </c>
      <c r="AJ8" s="29">
        <f>AF8*(ENROLL.!$Q$11/ENROLL.!$K$11)</f>
        <v>0</v>
      </c>
      <c r="AK8" s="22" t="str">
        <f>ATTENDANCE!K13</f>
        <v/>
      </c>
      <c r="AL8" s="74">
        <f>AK8*(ENROLL.!$E$12/ENROLL.!$K$12)</f>
        <v>0</v>
      </c>
      <c r="AM8" s="74">
        <f>AK8*(ENROLL.!$H$12/ENROLL.!$K$12)</f>
        <v>0</v>
      </c>
      <c r="AN8" s="74">
        <f>AK8*(ENROLL.!$N$12/ENROLL.!$K$12)</f>
        <v>0</v>
      </c>
      <c r="AO8" s="74">
        <f>AK8*(ENROLL.!$Q$12/ENROLL.!$K$12)</f>
        <v>0</v>
      </c>
      <c r="AP8" s="59">
        <f t="shared" si="1"/>
        <v>0</v>
      </c>
    </row>
    <row r="9" ht="37.5" customHeight="1">
      <c r="A9" s="20">
        <v>5.0</v>
      </c>
      <c r="B9" s="22" t="str">
        <f>ATTENDANCE!L$5</f>
        <v/>
      </c>
      <c r="C9" s="29">
        <f>B9*(ENROLL.!$E$5/ENROLL.!$K$5)</f>
        <v>0</v>
      </c>
      <c r="D9" s="29">
        <f>B9*(ENROLL.!$H$5/ENROLL.!$K$5)</f>
        <v>0</v>
      </c>
      <c r="E9" s="29">
        <f>B9*(ENROLL.!$N$5/ENROLL.!$K$5)</f>
        <v>0</v>
      </c>
      <c r="F9" s="29">
        <f>B9*(ENROLL.!$Q$5/ENROLL.!$K$5)</f>
        <v>0</v>
      </c>
      <c r="G9" s="22" t="str">
        <f>ATTENDANCE!L6</f>
        <v/>
      </c>
      <c r="H9" s="29">
        <f>G9*(ENROLL.!$E$6/ENROLL.!$K$6)</f>
        <v>0</v>
      </c>
      <c r="I9" s="29">
        <f>G9*(ENROLL.!$H$6/ENROLL.!$K$6)</f>
        <v>0</v>
      </c>
      <c r="J9" s="29">
        <f>G9*(ENROLL.!$N$6/ENROLL.!$K$6)</f>
        <v>0</v>
      </c>
      <c r="K9" s="29">
        <f>G9*(ENROLL.!$Q$6/ENROLL.!$K$6)</f>
        <v>0</v>
      </c>
      <c r="L9" s="22" t="str">
        <f>ATTENDANCE!L7</f>
        <v/>
      </c>
      <c r="M9" s="29">
        <f>L9*(ENROLL.!$E$7/ENROLL.!$K$7)</f>
        <v>0</v>
      </c>
      <c r="N9" s="29">
        <f>L9*(ENROLL.!$H$7/ENROLL.!$K$7)</f>
        <v>0</v>
      </c>
      <c r="O9" s="29">
        <f>L9*(ENROLL.!$N$7/ENROLL.!$K$7)</f>
        <v>0</v>
      </c>
      <c r="P9" s="29">
        <f>L9*(ENROLL.!$Q$7/ENROLL.!$K$7)</f>
        <v>0</v>
      </c>
      <c r="Q9" s="22" t="str">
        <f>ATTENDANCE!L8</f>
        <v/>
      </c>
      <c r="R9" s="29">
        <f>Q9*(ENROLL.!$E$8/ENROLL.!$K$8)</f>
        <v>0</v>
      </c>
      <c r="S9" s="29">
        <f>Q9*(ENROLL.!$H$8/ENROLL.!$K$8)</f>
        <v>0</v>
      </c>
      <c r="T9" s="29">
        <f>Q9*(ENROLL.!$N$8/ENROLL.!$K$8)</f>
        <v>0</v>
      </c>
      <c r="U9" s="29">
        <f>Q9*(ENROLL.!$Q$8/ENROLL.!$K$8)</f>
        <v>0</v>
      </c>
      <c r="V9" s="22" t="str">
        <f>ATTENDANCE!L9</f>
        <v/>
      </c>
      <c r="W9" s="29">
        <f>V9*(ENROLL.!$E$9/ENROLL.!$K$9)</f>
        <v>0</v>
      </c>
      <c r="X9" s="29">
        <f>V9*(ENROLL.!$H$9/ENROLL.!$K$9)</f>
        <v>0</v>
      </c>
      <c r="Y9" s="29">
        <f>V9*(ENROLL.!$N$9/ENROLL.!$K$9)</f>
        <v>0</v>
      </c>
      <c r="Z9" s="29">
        <f>V9*(ENROLL.!$Q$9/ENROLL.!$K$9)</f>
        <v>0</v>
      </c>
      <c r="AA9" s="22" t="str">
        <f>ATTENDANCE!L11</f>
        <v/>
      </c>
      <c r="AB9" s="29">
        <f>AA9*(ENROLL.!$E$10/ENROLL.!$K$10)</f>
        <v>0</v>
      </c>
      <c r="AC9" s="29">
        <f>AA9*(ENROLL.!$H$10/ENROLL.!$K$10)</f>
        <v>0</v>
      </c>
      <c r="AD9" s="29">
        <f>AA9*(ENROLL.!$N$10/ENROLL.!$K$10)</f>
        <v>0</v>
      </c>
      <c r="AE9" s="29">
        <f>AA9*(ENROLL.!$Q$10/ENROLL.!$K$10)</f>
        <v>0</v>
      </c>
      <c r="AF9" s="22" t="str">
        <f>ATTENDANCE!L12</f>
        <v/>
      </c>
      <c r="AG9" s="29">
        <f>AF9*(ENROLL.!$E$11/ENROLL.!$K$11)</f>
        <v>0</v>
      </c>
      <c r="AH9" s="29">
        <f>AF9*(ENROLL.!$H$11/ENROLL.!$K$11)</f>
        <v>0</v>
      </c>
      <c r="AI9" s="29">
        <f>AF9*(ENROLL.!$N$11/ENROLL.!$K$11)</f>
        <v>0</v>
      </c>
      <c r="AJ9" s="29">
        <f>AF9*(ENROLL.!$Q$11/ENROLL.!$K$11)</f>
        <v>0</v>
      </c>
      <c r="AK9" s="22" t="str">
        <f>ATTENDANCE!L13</f>
        <v/>
      </c>
      <c r="AL9" s="74">
        <f>AK9*(ENROLL.!$E$12/ENROLL.!$K$12)</f>
        <v>0</v>
      </c>
      <c r="AM9" s="74">
        <f>AK9*(ENROLL.!$H$12/ENROLL.!$K$12)</f>
        <v>0</v>
      </c>
      <c r="AN9" s="74">
        <f>AK9*(ENROLL.!$N$12/ENROLL.!$K$12)</f>
        <v>0</v>
      </c>
      <c r="AO9" s="74">
        <f>AK9*(ENROLL.!$Q$12/ENROLL.!$K$12)</f>
        <v>0</v>
      </c>
      <c r="AP9" s="59">
        <f t="shared" si="1"/>
        <v>0</v>
      </c>
    </row>
    <row r="10" ht="37.5" customHeight="1">
      <c r="A10" s="20">
        <v>6.0</v>
      </c>
      <c r="B10" s="22" t="str">
        <f>ATTENDANCE!M$5</f>
        <v/>
      </c>
      <c r="C10" s="29">
        <f>B10*(ENROLL.!$E$5/ENROLL.!$K$5)</f>
        <v>0</v>
      </c>
      <c r="D10" s="29">
        <f>B10*(ENROLL.!$H$5/ENROLL.!$K$5)</f>
        <v>0</v>
      </c>
      <c r="E10" s="29">
        <f>B10*(ENROLL.!$N$5/ENROLL.!$K$5)</f>
        <v>0</v>
      </c>
      <c r="F10" s="29">
        <f>B10*(ENROLL.!$Q$5/ENROLL.!$K$5)</f>
        <v>0</v>
      </c>
      <c r="G10" s="22" t="str">
        <f>ATTENDANCE!M6</f>
        <v/>
      </c>
      <c r="H10" s="29">
        <f>G10*(ENROLL.!$E$6/ENROLL.!$K$6)</f>
        <v>0</v>
      </c>
      <c r="I10" s="29">
        <f>G10*(ENROLL.!$H$6/ENROLL.!$K$6)</f>
        <v>0</v>
      </c>
      <c r="J10" s="29">
        <f>G10*(ENROLL.!$N$6/ENROLL.!$K$6)</f>
        <v>0</v>
      </c>
      <c r="K10" s="29">
        <f>G10*(ENROLL.!$Q$6/ENROLL.!$K$6)</f>
        <v>0</v>
      </c>
      <c r="L10" s="22" t="str">
        <f>ATTENDANCE!M7</f>
        <v/>
      </c>
      <c r="M10" s="29">
        <f>L10*(ENROLL.!$E$7/ENROLL.!$K$7)</f>
        <v>0</v>
      </c>
      <c r="N10" s="29">
        <f>L10*(ENROLL.!$H$7/ENROLL.!$K$7)</f>
        <v>0</v>
      </c>
      <c r="O10" s="29">
        <f>L10*(ENROLL.!$N$7/ENROLL.!$K$7)</f>
        <v>0</v>
      </c>
      <c r="P10" s="29">
        <f>L10*(ENROLL.!$Q$7/ENROLL.!$K$7)</f>
        <v>0</v>
      </c>
      <c r="Q10" s="22" t="str">
        <f>ATTENDANCE!M8</f>
        <v/>
      </c>
      <c r="R10" s="29">
        <f>Q10*(ENROLL.!$E$8/ENROLL.!$K$8)</f>
        <v>0</v>
      </c>
      <c r="S10" s="29">
        <f>Q10*(ENROLL.!$H$8/ENROLL.!$K$8)</f>
        <v>0</v>
      </c>
      <c r="T10" s="29">
        <f>Q10*(ENROLL.!$N$8/ENROLL.!$K$8)</f>
        <v>0</v>
      </c>
      <c r="U10" s="29">
        <f>Q10*(ENROLL.!$Q$8/ENROLL.!$K$8)</f>
        <v>0</v>
      </c>
      <c r="V10" s="22" t="str">
        <f>ATTENDANCE!M9</f>
        <v/>
      </c>
      <c r="W10" s="29">
        <f>V10*(ENROLL.!$E$9/ENROLL.!$K$9)</f>
        <v>0</v>
      </c>
      <c r="X10" s="29">
        <f>V10*(ENROLL.!$H$9/ENROLL.!$K$9)</f>
        <v>0</v>
      </c>
      <c r="Y10" s="29">
        <f>V10*(ENROLL.!$N$9/ENROLL.!$K$9)</f>
        <v>0</v>
      </c>
      <c r="Z10" s="29">
        <f>V10*(ENROLL.!$Q$9/ENROLL.!$K$9)</f>
        <v>0</v>
      </c>
      <c r="AA10" s="22" t="str">
        <f>ATTENDANCE!M11</f>
        <v/>
      </c>
      <c r="AB10" s="29">
        <f>AA10*(ENROLL.!$E$10/ENROLL.!$K$10)</f>
        <v>0</v>
      </c>
      <c r="AC10" s="29">
        <f>AA10*(ENROLL.!$H$10/ENROLL.!$K$10)</f>
        <v>0</v>
      </c>
      <c r="AD10" s="29">
        <f>AA10*(ENROLL.!$N$10/ENROLL.!$K$10)</f>
        <v>0</v>
      </c>
      <c r="AE10" s="29">
        <f>AA10*(ENROLL.!$Q$10/ENROLL.!$K$10)</f>
        <v>0</v>
      </c>
      <c r="AF10" s="22" t="str">
        <f>ATTENDANCE!M12</f>
        <v/>
      </c>
      <c r="AG10" s="29">
        <f>AF10*(ENROLL.!$E$11/ENROLL.!$K$11)</f>
        <v>0</v>
      </c>
      <c r="AH10" s="29">
        <f>AF10*(ENROLL.!$H$11/ENROLL.!$K$11)</f>
        <v>0</v>
      </c>
      <c r="AI10" s="29">
        <f>AF10*(ENROLL.!$N$11/ENROLL.!$K$11)</f>
        <v>0</v>
      </c>
      <c r="AJ10" s="29">
        <f>AF10*(ENROLL.!$Q$11/ENROLL.!$K$11)</f>
        <v>0</v>
      </c>
      <c r="AK10" s="22" t="str">
        <f>ATTENDANCE!M13</f>
        <v/>
      </c>
      <c r="AL10" s="74">
        <f>AK10*(ENROLL.!$E$12/ENROLL.!$K$12)</f>
        <v>0</v>
      </c>
      <c r="AM10" s="74">
        <f>AK10*(ENROLL.!$H$12/ENROLL.!$K$12)</f>
        <v>0</v>
      </c>
      <c r="AN10" s="74">
        <f>AK10*(ENROLL.!$N$12/ENROLL.!$K$12)</f>
        <v>0</v>
      </c>
      <c r="AO10" s="74">
        <f>AK10*(ENROLL.!$Q$12/ENROLL.!$K$12)</f>
        <v>0</v>
      </c>
      <c r="AP10" s="59">
        <f t="shared" si="1"/>
        <v>0</v>
      </c>
    </row>
    <row r="11" ht="37.5" customHeight="1">
      <c r="A11" s="20">
        <v>7.0</v>
      </c>
      <c r="B11" s="22" t="str">
        <f>ATTENDANCE!N$5</f>
        <v/>
      </c>
      <c r="C11" s="29">
        <f>B11*(ENROLL.!$E$5/ENROLL.!$K$5)</f>
        <v>0</v>
      </c>
      <c r="D11" s="29">
        <f>B11*(ENROLL.!$H$5/ENROLL.!$K$5)</f>
        <v>0</v>
      </c>
      <c r="E11" s="29">
        <f>B11*(ENROLL.!$N$5/ENROLL.!$K$5)</f>
        <v>0</v>
      </c>
      <c r="F11" s="29">
        <f>B11*(ENROLL.!$Q$5/ENROLL.!$K$5)</f>
        <v>0</v>
      </c>
      <c r="G11" s="22" t="str">
        <f>ATTENDANCE!N6</f>
        <v/>
      </c>
      <c r="H11" s="29">
        <f>G11*(ENROLL.!$E$6/ENROLL.!$K$6)</f>
        <v>0</v>
      </c>
      <c r="I11" s="29">
        <f>G11*(ENROLL.!$H$6/ENROLL.!$K$6)</f>
        <v>0</v>
      </c>
      <c r="J11" s="29">
        <f>G11*(ENROLL.!$N$6/ENROLL.!$K$6)</f>
        <v>0</v>
      </c>
      <c r="K11" s="29">
        <f>G11*(ENROLL.!$Q$6/ENROLL.!$K$6)</f>
        <v>0</v>
      </c>
      <c r="L11" s="22" t="str">
        <f>ATTENDANCE!N7</f>
        <v/>
      </c>
      <c r="M11" s="29">
        <f>L11*(ENROLL.!$E$7/ENROLL.!$K$7)</f>
        <v>0</v>
      </c>
      <c r="N11" s="29">
        <f>L11*(ENROLL.!$H$7/ENROLL.!$K$7)</f>
        <v>0</v>
      </c>
      <c r="O11" s="29">
        <f>L11*(ENROLL.!$N$7/ENROLL.!$K$7)</f>
        <v>0</v>
      </c>
      <c r="P11" s="29">
        <f>L11*(ENROLL.!$Q$7/ENROLL.!$K$7)</f>
        <v>0</v>
      </c>
      <c r="Q11" s="22" t="str">
        <f>ATTENDANCE!N8</f>
        <v/>
      </c>
      <c r="R11" s="29">
        <f>Q11*(ENROLL.!$E$8/ENROLL.!$K$8)</f>
        <v>0</v>
      </c>
      <c r="S11" s="29">
        <f>Q11*(ENROLL.!$H$8/ENROLL.!$K$8)</f>
        <v>0</v>
      </c>
      <c r="T11" s="29">
        <f>Q11*(ENROLL.!$N$8/ENROLL.!$K$8)</f>
        <v>0</v>
      </c>
      <c r="U11" s="29">
        <f>Q11*(ENROLL.!$Q$8/ENROLL.!$K$8)</f>
        <v>0</v>
      </c>
      <c r="V11" s="22" t="str">
        <f>ATTENDANCE!N9</f>
        <v/>
      </c>
      <c r="W11" s="29">
        <f>V11*(ENROLL.!$E$9/ENROLL.!$K$9)</f>
        <v>0</v>
      </c>
      <c r="X11" s="29">
        <f>V11*(ENROLL.!$H$9/ENROLL.!$K$9)</f>
        <v>0</v>
      </c>
      <c r="Y11" s="29">
        <f>V11*(ENROLL.!$N$9/ENROLL.!$K$9)</f>
        <v>0</v>
      </c>
      <c r="Z11" s="29">
        <f>V11*(ENROLL.!$Q$9/ENROLL.!$K$9)</f>
        <v>0</v>
      </c>
      <c r="AA11" s="22" t="str">
        <f>ATTENDANCE!N11</f>
        <v/>
      </c>
      <c r="AB11" s="29">
        <f>AA11*(ENROLL.!$E$10/ENROLL.!$K$10)</f>
        <v>0</v>
      </c>
      <c r="AC11" s="29">
        <f>AA11*(ENROLL.!$H$10/ENROLL.!$K$10)</f>
        <v>0</v>
      </c>
      <c r="AD11" s="29">
        <f>AA11*(ENROLL.!$N$10/ENROLL.!$K$10)</f>
        <v>0</v>
      </c>
      <c r="AE11" s="29">
        <f>AA11*(ENROLL.!$Q$10/ENROLL.!$K$10)</f>
        <v>0</v>
      </c>
      <c r="AF11" s="22" t="str">
        <f>ATTENDANCE!N12</f>
        <v/>
      </c>
      <c r="AG11" s="29">
        <f>AF11*(ENROLL.!$E$11/ENROLL.!$K$11)</f>
        <v>0</v>
      </c>
      <c r="AH11" s="29">
        <f>AF11*(ENROLL.!$H$11/ENROLL.!$K$11)</f>
        <v>0</v>
      </c>
      <c r="AI11" s="29">
        <f>AF11*(ENROLL.!$N$11/ENROLL.!$K$11)</f>
        <v>0</v>
      </c>
      <c r="AJ11" s="29">
        <f>AF11*(ENROLL.!$Q$11/ENROLL.!$K$11)</f>
        <v>0</v>
      </c>
      <c r="AK11" s="22" t="str">
        <f>ATTENDANCE!N13</f>
        <v/>
      </c>
      <c r="AL11" s="74">
        <f>AK11*(ENROLL.!$E$12/ENROLL.!$K$12)</f>
        <v>0</v>
      </c>
      <c r="AM11" s="74">
        <f>AK11*(ENROLL.!$H$12/ENROLL.!$K$12)</f>
        <v>0</v>
      </c>
      <c r="AN11" s="74">
        <f>AK11*(ENROLL.!$N$12/ENROLL.!$K$12)</f>
        <v>0</v>
      </c>
      <c r="AO11" s="74">
        <f>AK11*(ENROLL.!$Q$12/ENROLL.!$K$12)</f>
        <v>0</v>
      </c>
      <c r="AP11" s="59">
        <f t="shared" si="1"/>
        <v>0</v>
      </c>
    </row>
    <row r="12" ht="37.5" customHeight="1">
      <c r="A12" s="20">
        <v>8.0</v>
      </c>
      <c r="B12" s="128" t="str">
        <f>ATTENDANCE!O$5</f>
        <v/>
      </c>
      <c r="C12" s="129">
        <f>B12*(ENROLL.!$E$5/ENROLL.!$K$5)</f>
        <v>0</v>
      </c>
      <c r="D12" s="129">
        <f>B12*(ENROLL.!$H$5/ENROLL.!$K$5)</f>
        <v>0</v>
      </c>
      <c r="E12" s="129">
        <f>B12*(ENROLL.!$N$5/ENROLL.!$K$5)</f>
        <v>0</v>
      </c>
      <c r="F12" s="129">
        <f>B12*(ENROLL.!$Q$5/ENROLL.!$K$5)</f>
        <v>0</v>
      </c>
      <c r="G12" s="22" t="str">
        <f>ATTENDANCE!O6</f>
        <v/>
      </c>
      <c r="H12" s="129">
        <f>G12*(ENROLL.!$E$6/ENROLL.!$K$6)</f>
        <v>0</v>
      </c>
      <c r="I12" s="129">
        <f>G12*(ENROLL.!$H$6/ENROLL.!$K$6)</f>
        <v>0</v>
      </c>
      <c r="J12" s="129">
        <f>G12*(ENROLL.!$N$6/ENROLL.!$K$6)</f>
        <v>0</v>
      </c>
      <c r="K12" s="129">
        <f>G12*(ENROLL.!$Q$6/ENROLL.!$K$6)</f>
        <v>0</v>
      </c>
      <c r="L12" s="22" t="str">
        <f>ATTENDANCE!O7</f>
        <v/>
      </c>
      <c r="M12" s="129">
        <f>L12*(ENROLL.!$E$7/ENROLL.!$K$7)</f>
        <v>0</v>
      </c>
      <c r="N12" s="129">
        <f>L12*(ENROLL.!$H$7/ENROLL.!$K$7)</f>
        <v>0</v>
      </c>
      <c r="O12" s="129">
        <f>L12*(ENROLL.!$N$7/ENROLL.!$K$7)</f>
        <v>0</v>
      </c>
      <c r="P12" s="129">
        <f>L12*(ENROLL.!$Q$7/ENROLL.!$K$7)</f>
        <v>0</v>
      </c>
      <c r="Q12" s="22" t="str">
        <f>ATTENDANCE!O8</f>
        <v/>
      </c>
      <c r="R12" s="129">
        <f>Q12*(ENROLL.!$E$8/ENROLL.!$K$8)</f>
        <v>0</v>
      </c>
      <c r="S12" s="129">
        <f>Q12*(ENROLL.!$H$8/ENROLL.!$K$8)</f>
        <v>0</v>
      </c>
      <c r="T12" s="129">
        <f>Q12*(ENROLL.!$N$8/ENROLL.!$K$8)</f>
        <v>0</v>
      </c>
      <c r="U12" s="129">
        <f>Q12*(ENROLL.!$Q$8/ENROLL.!$K$8)</f>
        <v>0</v>
      </c>
      <c r="V12" s="22" t="str">
        <f>ATTENDANCE!O9</f>
        <v/>
      </c>
      <c r="W12" s="129">
        <f>V12*(ENROLL.!$E$9/ENROLL.!$K$9)</f>
        <v>0</v>
      </c>
      <c r="X12" s="129">
        <f>V12*(ENROLL.!$H$9/ENROLL.!$K$9)</f>
        <v>0</v>
      </c>
      <c r="Y12" s="129">
        <f>V12*(ENROLL.!$N$9/ENROLL.!$K$9)</f>
        <v>0</v>
      </c>
      <c r="Z12" s="129">
        <f>V12*(ENROLL.!$Q$9/ENROLL.!$K$9)</f>
        <v>0</v>
      </c>
      <c r="AA12" s="22" t="str">
        <f>ATTENDANCE!O11</f>
        <v/>
      </c>
      <c r="AB12" s="129">
        <f>AA12*(ENROLL.!$E$10/ENROLL.!$K$10)</f>
        <v>0</v>
      </c>
      <c r="AC12" s="129">
        <f>AA12*(ENROLL.!$H$10/ENROLL.!$K$10)</f>
        <v>0</v>
      </c>
      <c r="AD12" s="129">
        <f>AA12*(ENROLL.!$N$10/ENROLL.!$K$10)</f>
        <v>0</v>
      </c>
      <c r="AE12" s="129">
        <f>AA12*(ENROLL.!$Q$10/ENROLL.!$K$10)</f>
        <v>0</v>
      </c>
      <c r="AF12" s="22" t="str">
        <f>ATTENDANCE!O12</f>
        <v/>
      </c>
      <c r="AG12" s="129">
        <f>AF12*(ENROLL.!$E$11/ENROLL.!$K$11)</f>
        <v>0</v>
      </c>
      <c r="AH12" s="129">
        <f>AF12*(ENROLL.!$H$11/ENROLL.!$K$11)</f>
        <v>0</v>
      </c>
      <c r="AI12" s="129">
        <f>AF12*(ENROLL.!$N$11/ENROLL.!$K$11)</f>
        <v>0</v>
      </c>
      <c r="AJ12" s="129">
        <f>AF12*(ENROLL.!$Q$11/ENROLL.!$K$11)</f>
        <v>0</v>
      </c>
      <c r="AK12" s="22" t="str">
        <f>ATTENDANCE!O13</f>
        <v/>
      </c>
      <c r="AL12" s="143">
        <f>AK12*(ENROLL.!$E$12/ENROLL.!$K$12)</f>
        <v>0</v>
      </c>
      <c r="AM12" s="143">
        <f>AK12*(ENROLL.!$H$12/ENROLL.!$K$12)</f>
        <v>0</v>
      </c>
      <c r="AN12" s="143">
        <f>AK12*(ENROLL.!$N$12/ENROLL.!$K$12)</f>
        <v>0</v>
      </c>
      <c r="AO12" s="143">
        <f>AK12*(ENROLL.!$Q$12/ENROLL.!$K$12)</f>
        <v>0</v>
      </c>
      <c r="AP12" s="59">
        <f t="shared" si="1"/>
        <v>0</v>
      </c>
    </row>
    <row r="13" ht="37.5" customHeight="1">
      <c r="A13" s="20">
        <v>9.0</v>
      </c>
      <c r="B13" s="22" t="str">
        <f>ATTENDANCE!P$5</f>
        <v/>
      </c>
      <c r="C13" s="29">
        <f>B13*(ENROLL.!$E$5/ENROLL.!$K$5)</f>
        <v>0</v>
      </c>
      <c r="D13" s="29">
        <f>B13*(ENROLL.!$H$5/ENROLL.!$K$5)</f>
        <v>0</v>
      </c>
      <c r="E13" s="29">
        <f>B13*(ENROLL.!$N$5/ENROLL.!$K$5)</f>
        <v>0</v>
      </c>
      <c r="F13" s="29">
        <f>B13*(ENROLL.!$Q$5/ENROLL.!$K$5)</f>
        <v>0</v>
      </c>
      <c r="G13" s="22" t="str">
        <f>ATTENDANCE!P6</f>
        <v/>
      </c>
      <c r="H13" s="29">
        <f>G13*(ENROLL.!$E$6/ENROLL.!$K$6)</f>
        <v>0</v>
      </c>
      <c r="I13" s="29">
        <f>G13*(ENROLL.!$H$6/ENROLL.!$K$6)</f>
        <v>0</v>
      </c>
      <c r="J13" s="29">
        <f>G13*(ENROLL.!$N$6/ENROLL.!$K$6)</f>
        <v>0</v>
      </c>
      <c r="K13" s="29">
        <f>G13*(ENROLL.!$Q$6/ENROLL.!$K$6)</f>
        <v>0</v>
      </c>
      <c r="L13" s="22" t="str">
        <f>ATTENDANCE!P7</f>
        <v/>
      </c>
      <c r="M13" s="29">
        <f>L13*(ENROLL.!$E$7/ENROLL.!$K$7)</f>
        <v>0</v>
      </c>
      <c r="N13" s="29">
        <f>L13*(ENROLL.!$H$7/ENROLL.!$K$7)</f>
        <v>0</v>
      </c>
      <c r="O13" s="29">
        <f>L13*(ENROLL.!$N$7/ENROLL.!$K$7)</f>
        <v>0</v>
      </c>
      <c r="P13" s="29">
        <f>L13*(ENROLL.!$Q$7/ENROLL.!$K$7)</f>
        <v>0</v>
      </c>
      <c r="Q13" s="22" t="str">
        <f>ATTENDANCE!P8</f>
        <v/>
      </c>
      <c r="R13" s="29">
        <f>Q13*(ENROLL.!$E$8/ENROLL.!$K$8)</f>
        <v>0</v>
      </c>
      <c r="S13" s="29">
        <f>Q13*(ENROLL.!$H$8/ENROLL.!$K$8)</f>
        <v>0</v>
      </c>
      <c r="T13" s="29">
        <f>Q13*(ENROLL.!$N$8/ENROLL.!$K$8)</f>
        <v>0</v>
      </c>
      <c r="U13" s="29">
        <f>Q13*(ENROLL.!$Q$8/ENROLL.!$K$8)</f>
        <v>0</v>
      </c>
      <c r="V13" s="22" t="str">
        <f>ATTENDANCE!P9</f>
        <v/>
      </c>
      <c r="W13" s="29">
        <f>V13*(ENROLL.!$E$9/ENROLL.!$K$9)</f>
        <v>0</v>
      </c>
      <c r="X13" s="29">
        <f>V13*(ENROLL.!$H$9/ENROLL.!$K$9)</f>
        <v>0</v>
      </c>
      <c r="Y13" s="29">
        <f>V13*(ENROLL.!$N$9/ENROLL.!$K$9)</f>
        <v>0</v>
      </c>
      <c r="Z13" s="29">
        <f>V13*(ENROLL.!$Q$9/ENROLL.!$K$9)</f>
        <v>0</v>
      </c>
      <c r="AA13" s="22" t="str">
        <f>ATTENDANCE!P11</f>
        <v/>
      </c>
      <c r="AB13" s="29">
        <f>AA13*(ENROLL.!$E$10/ENROLL.!$K$10)</f>
        <v>0</v>
      </c>
      <c r="AC13" s="29">
        <f>AA13*(ENROLL.!$H$10/ENROLL.!$K$10)</f>
        <v>0</v>
      </c>
      <c r="AD13" s="29">
        <f>AA13*(ENROLL.!$N$10/ENROLL.!$K$10)</f>
        <v>0</v>
      </c>
      <c r="AE13" s="29">
        <f>AA13*(ENROLL.!$Q$10/ENROLL.!$K$10)</f>
        <v>0</v>
      </c>
      <c r="AF13" s="22" t="str">
        <f>ATTENDANCE!P12</f>
        <v/>
      </c>
      <c r="AG13" s="29">
        <f>AF13*(ENROLL.!$E$11/ENROLL.!$K$11)</f>
        <v>0</v>
      </c>
      <c r="AH13" s="29">
        <f>AF13*(ENROLL.!$H$11/ENROLL.!$K$11)</f>
        <v>0</v>
      </c>
      <c r="AI13" s="29">
        <f>AF13*(ENROLL.!$N$11/ENROLL.!$K$11)</f>
        <v>0</v>
      </c>
      <c r="AJ13" s="29">
        <f>AF13*(ENROLL.!$Q$11/ENROLL.!$K$11)</f>
        <v>0</v>
      </c>
      <c r="AK13" s="22" t="str">
        <f>ATTENDANCE!P13</f>
        <v/>
      </c>
      <c r="AL13" s="74">
        <f>AK13*(ENROLL.!$E$12/ENROLL.!$K$12)</f>
        <v>0</v>
      </c>
      <c r="AM13" s="74">
        <f>AK13*(ENROLL.!$H$12/ENROLL.!$K$12)</f>
        <v>0</v>
      </c>
      <c r="AN13" s="74">
        <f>AK13*(ENROLL.!$N$12/ENROLL.!$K$12)</f>
        <v>0</v>
      </c>
      <c r="AO13" s="74">
        <f>AK13*(ENROLL.!$Q$12/ENROLL.!$K$12)</f>
        <v>0</v>
      </c>
      <c r="AP13" s="59">
        <f t="shared" si="1"/>
        <v>0</v>
      </c>
    </row>
    <row r="14" ht="37.5" customHeight="1">
      <c r="A14" s="20">
        <v>10.0</v>
      </c>
      <c r="B14" s="22" t="str">
        <f>ATTENDANCE!Q$5</f>
        <v/>
      </c>
      <c r="C14" s="29">
        <f>B14*(ENROLL.!$E$5/ENROLL.!$K$5)</f>
        <v>0</v>
      </c>
      <c r="D14" s="29">
        <f>B14*(ENROLL.!$H$5/ENROLL.!$K$5)</f>
        <v>0</v>
      </c>
      <c r="E14" s="29">
        <f>B14*(ENROLL.!$N$5/ENROLL.!$K$5)</f>
        <v>0</v>
      </c>
      <c r="F14" s="29">
        <f>B14*(ENROLL.!$Q$5/ENROLL.!$K$5)</f>
        <v>0</v>
      </c>
      <c r="G14" s="22" t="str">
        <f>ATTENDANCE!Q6</f>
        <v/>
      </c>
      <c r="H14" s="29">
        <f>G14*(ENROLL.!$E$6/ENROLL.!$K$6)</f>
        <v>0</v>
      </c>
      <c r="I14" s="29">
        <f>G14*(ENROLL.!$H$6/ENROLL.!$K$6)</f>
        <v>0</v>
      </c>
      <c r="J14" s="29">
        <f>G14*(ENROLL.!$N$6/ENROLL.!$K$6)</f>
        <v>0</v>
      </c>
      <c r="K14" s="29">
        <f>G14*(ENROLL.!$Q$6/ENROLL.!$K$6)</f>
        <v>0</v>
      </c>
      <c r="L14" s="22" t="str">
        <f>ATTENDANCE!Q7</f>
        <v/>
      </c>
      <c r="M14" s="29">
        <f>L14*(ENROLL.!$E$7/ENROLL.!$K$7)</f>
        <v>0</v>
      </c>
      <c r="N14" s="29">
        <f>L14*(ENROLL.!$H$7/ENROLL.!$K$7)</f>
        <v>0</v>
      </c>
      <c r="O14" s="29">
        <f>L14*(ENROLL.!$N$7/ENROLL.!$K$7)</f>
        <v>0</v>
      </c>
      <c r="P14" s="29">
        <f>L14*(ENROLL.!$Q$7/ENROLL.!$K$7)</f>
        <v>0</v>
      </c>
      <c r="Q14" s="22" t="str">
        <f>ATTENDANCE!Q8</f>
        <v/>
      </c>
      <c r="R14" s="29">
        <f>Q14*(ENROLL.!$E$8/ENROLL.!$K$8)</f>
        <v>0</v>
      </c>
      <c r="S14" s="29">
        <f>Q14*(ENROLL.!$H$8/ENROLL.!$K$8)</f>
        <v>0</v>
      </c>
      <c r="T14" s="29">
        <f>Q14*(ENROLL.!$N$8/ENROLL.!$K$8)</f>
        <v>0</v>
      </c>
      <c r="U14" s="29">
        <f>Q14*(ENROLL.!$Q$8/ENROLL.!$K$8)</f>
        <v>0</v>
      </c>
      <c r="V14" s="22" t="str">
        <f>ATTENDANCE!Q9</f>
        <v/>
      </c>
      <c r="W14" s="29">
        <f>V14*(ENROLL.!$E$9/ENROLL.!$K$9)</f>
        <v>0</v>
      </c>
      <c r="X14" s="29">
        <f>V14*(ENROLL.!$H$9/ENROLL.!$K$9)</f>
        <v>0</v>
      </c>
      <c r="Y14" s="29">
        <f>V14*(ENROLL.!$N$9/ENROLL.!$K$9)</f>
        <v>0</v>
      </c>
      <c r="Z14" s="29">
        <f>V14*(ENROLL.!$Q$9/ENROLL.!$K$9)</f>
        <v>0</v>
      </c>
      <c r="AA14" s="22" t="str">
        <f>ATTENDANCE!Q11</f>
        <v/>
      </c>
      <c r="AB14" s="29">
        <f>AA14*(ENROLL.!$E$10/ENROLL.!$K$10)</f>
        <v>0</v>
      </c>
      <c r="AC14" s="29">
        <f>AA14*(ENROLL.!$H$10/ENROLL.!$K$10)</f>
        <v>0</v>
      </c>
      <c r="AD14" s="29">
        <f>AA14*(ENROLL.!$N$10/ENROLL.!$K$10)</f>
        <v>0</v>
      </c>
      <c r="AE14" s="29">
        <f>AA14*(ENROLL.!$Q$10/ENROLL.!$K$10)</f>
        <v>0</v>
      </c>
      <c r="AF14" s="22" t="str">
        <f>ATTENDANCE!Q12</f>
        <v/>
      </c>
      <c r="AG14" s="29">
        <f>AF14*(ENROLL.!$E$11/ENROLL.!$K$11)</f>
        <v>0</v>
      </c>
      <c r="AH14" s="29">
        <f>AF14*(ENROLL.!$H$11/ENROLL.!$K$11)</f>
        <v>0</v>
      </c>
      <c r="AI14" s="29">
        <f>AF14*(ENROLL.!$N$11/ENROLL.!$K$11)</f>
        <v>0</v>
      </c>
      <c r="AJ14" s="29">
        <f>AF14*(ENROLL.!$Q$11/ENROLL.!$K$11)</f>
        <v>0</v>
      </c>
      <c r="AK14" s="22" t="str">
        <f>ATTENDANCE!Q13</f>
        <v/>
      </c>
      <c r="AL14" s="74">
        <f>AK14*(ENROLL.!$E$12/ENROLL.!$K$12)</f>
        <v>0</v>
      </c>
      <c r="AM14" s="74">
        <f>AK14*(ENROLL.!$H$12/ENROLL.!$K$12)</f>
        <v>0</v>
      </c>
      <c r="AN14" s="74">
        <f>AK14*(ENROLL.!$N$12/ENROLL.!$K$12)</f>
        <v>0</v>
      </c>
      <c r="AO14" s="74">
        <f>AK14*(ENROLL.!$Q$12/ENROLL.!$K$12)</f>
        <v>0</v>
      </c>
      <c r="AP14" s="59">
        <f t="shared" si="1"/>
        <v>0</v>
      </c>
    </row>
    <row r="15" ht="37.5" customHeight="1">
      <c r="A15" s="20">
        <v>11.0</v>
      </c>
      <c r="B15" s="22" t="str">
        <f>ATTENDANCE!R$5</f>
        <v/>
      </c>
      <c r="C15" s="29">
        <f>B15*(ENROLL.!$E$5/ENROLL.!$K$5)</f>
        <v>0</v>
      </c>
      <c r="D15" s="29">
        <f>B15*(ENROLL.!$H$5/ENROLL.!$K$5)</f>
        <v>0</v>
      </c>
      <c r="E15" s="29">
        <f>B15*(ENROLL.!$N$5/ENROLL.!$K$5)</f>
        <v>0</v>
      </c>
      <c r="F15" s="29">
        <f>B15*(ENROLL.!$Q$5/ENROLL.!$K$5)</f>
        <v>0</v>
      </c>
      <c r="G15" s="22" t="str">
        <f>ATTENDANCE!R6</f>
        <v/>
      </c>
      <c r="H15" s="29">
        <f>G15*(ENROLL.!$E$6/ENROLL.!$K$6)</f>
        <v>0</v>
      </c>
      <c r="I15" s="29">
        <f>G15*(ENROLL.!$H$6/ENROLL.!$K$6)</f>
        <v>0</v>
      </c>
      <c r="J15" s="29">
        <f>G15*(ENROLL.!$N$6/ENROLL.!$K$6)</f>
        <v>0</v>
      </c>
      <c r="K15" s="29">
        <f>G15*(ENROLL.!$Q$6/ENROLL.!$K$6)</f>
        <v>0</v>
      </c>
      <c r="L15" s="22" t="str">
        <f>ATTENDANCE!R7</f>
        <v/>
      </c>
      <c r="M15" s="29">
        <f>L15*(ENROLL.!$E$7/ENROLL.!$K$7)</f>
        <v>0</v>
      </c>
      <c r="N15" s="29">
        <f>L15*(ENROLL.!$H$7/ENROLL.!$K$7)</f>
        <v>0</v>
      </c>
      <c r="O15" s="29">
        <f>L15*(ENROLL.!$N$7/ENROLL.!$K$7)</f>
        <v>0</v>
      </c>
      <c r="P15" s="29">
        <f>L15*(ENROLL.!$Q$7/ENROLL.!$K$7)</f>
        <v>0</v>
      </c>
      <c r="Q15" s="22" t="str">
        <f>ATTENDANCE!R8</f>
        <v/>
      </c>
      <c r="R15" s="29">
        <f>Q15*(ENROLL.!$E$8/ENROLL.!$K$8)</f>
        <v>0</v>
      </c>
      <c r="S15" s="29">
        <f>Q15*(ENROLL.!$H$8/ENROLL.!$K$8)</f>
        <v>0</v>
      </c>
      <c r="T15" s="29">
        <f>Q15*(ENROLL.!$N$8/ENROLL.!$K$8)</f>
        <v>0</v>
      </c>
      <c r="U15" s="29">
        <f>Q15*(ENROLL.!$Q$8/ENROLL.!$K$8)</f>
        <v>0</v>
      </c>
      <c r="V15" s="22" t="str">
        <f>ATTENDANCE!R9</f>
        <v/>
      </c>
      <c r="W15" s="29">
        <f>V15*(ENROLL.!$E$9/ENROLL.!$K$9)</f>
        <v>0</v>
      </c>
      <c r="X15" s="29">
        <f>V15*(ENROLL.!$H$9/ENROLL.!$K$9)</f>
        <v>0</v>
      </c>
      <c r="Y15" s="29">
        <f>V15*(ENROLL.!$N$9/ENROLL.!$K$9)</f>
        <v>0</v>
      </c>
      <c r="Z15" s="29">
        <f>V15*(ENROLL.!$Q$9/ENROLL.!$K$9)</f>
        <v>0</v>
      </c>
      <c r="AA15" s="22" t="str">
        <f>ATTENDANCE!R11</f>
        <v/>
      </c>
      <c r="AB15" s="29">
        <f>AA15*(ENROLL.!$E$10/ENROLL.!$K$10)</f>
        <v>0</v>
      </c>
      <c r="AC15" s="29">
        <f>AA15*(ENROLL.!$H$10/ENROLL.!$K$10)</f>
        <v>0</v>
      </c>
      <c r="AD15" s="29">
        <f>AA15*(ENROLL.!$N$10/ENROLL.!$K$10)</f>
        <v>0</v>
      </c>
      <c r="AE15" s="29">
        <f>AA15*(ENROLL.!$Q$10/ENROLL.!$K$10)</f>
        <v>0</v>
      </c>
      <c r="AF15" s="22" t="str">
        <f>ATTENDANCE!R12</f>
        <v/>
      </c>
      <c r="AG15" s="29">
        <f>AF15*(ENROLL.!$E$11/ENROLL.!$K$11)</f>
        <v>0</v>
      </c>
      <c r="AH15" s="29">
        <f>AF15*(ENROLL.!$H$11/ENROLL.!$K$11)</f>
        <v>0</v>
      </c>
      <c r="AI15" s="29">
        <f>AF15*(ENROLL.!$N$11/ENROLL.!$K$11)</f>
        <v>0</v>
      </c>
      <c r="AJ15" s="29">
        <f>AF15*(ENROLL.!$Q$11/ENROLL.!$K$11)</f>
        <v>0</v>
      </c>
      <c r="AK15" s="22" t="str">
        <f>ATTENDANCE!R13</f>
        <v/>
      </c>
      <c r="AL15" s="74">
        <f>AK15*(ENROLL.!$E$12/ENROLL.!$K$12)</f>
        <v>0</v>
      </c>
      <c r="AM15" s="74">
        <f>AK15*(ENROLL.!$H$12/ENROLL.!$K$12)</f>
        <v>0</v>
      </c>
      <c r="AN15" s="74">
        <f>AK15*(ENROLL.!$N$12/ENROLL.!$K$12)</f>
        <v>0</v>
      </c>
      <c r="AO15" s="74">
        <f>AK15*(ENROLL.!$Q$12/ENROLL.!$K$12)</f>
        <v>0</v>
      </c>
      <c r="AP15" s="59">
        <f t="shared" si="1"/>
        <v>0</v>
      </c>
    </row>
    <row r="16" ht="37.5" customHeight="1">
      <c r="A16" s="20">
        <v>12.0</v>
      </c>
      <c r="B16" s="22" t="str">
        <f>ATTENDANCE!S$5</f>
        <v/>
      </c>
      <c r="C16" s="29">
        <f>B16*(ENROLL.!$E$5/ENROLL.!$K$5)</f>
        <v>0</v>
      </c>
      <c r="D16" s="29">
        <f>B16*(ENROLL.!$H$5/ENROLL.!$K$5)</f>
        <v>0</v>
      </c>
      <c r="E16" s="29">
        <f>B16*(ENROLL.!$N$5/ENROLL.!$K$5)</f>
        <v>0</v>
      </c>
      <c r="F16" s="29">
        <f>B16*(ENROLL.!$Q$5/ENROLL.!$K$5)</f>
        <v>0</v>
      </c>
      <c r="G16" s="22" t="str">
        <f>ATTENDANCE!S6</f>
        <v/>
      </c>
      <c r="H16" s="29">
        <f>G16*(ENROLL.!$E$6/ENROLL.!$K$6)</f>
        <v>0</v>
      </c>
      <c r="I16" s="29">
        <f>G16*(ENROLL.!$H$6/ENROLL.!$K$6)</f>
        <v>0</v>
      </c>
      <c r="J16" s="29">
        <f>G16*(ENROLL.!$N$6/ENROLL.!$K$6)</f>
        <v>0</v>
      </c>
      <c r="K16" s="29">
        <f>G16*(ENROLL.!$Q$6/ENROLL.!$K$6)</f>
        <v>0</v>
      </c>
      <c r="L16" s="22" t="str">
        <f>ATTENDANCE!S7</f>
        <v/>
      </c>
      <c r="M16" s="29">
        <f>L16*(ENROLL.!$E$7/ENROLL.!$K$7)</f>
        <v>0</v>
      </c>
      <c r="N16" s="29">
        <f>L16*(ENROLL.!$H$7/ENROLL.!$K$7)</f>
        <v>0</v>
      </c>
      <c r="O16" s="29">
        <f>L16*(ENROLL.!$N$7/ENROLL.!$K$7)</f>
        <v>0</v>
      </c>
      <c r="P16" s="29">
        <f>L16*(ENROLL.!$Q$7/ENROLL.!$K$7)</f>
        <v>0</v>
      </c>
      <c r="Q16" s="22" t="str">
        <f>ATTENDANCE!S8</f>
        <v/>
      </c>
      <c r="R16" s="29">
        <f>Q16*(ENROLL.!$E$8/ENROLL.!$K$8)</f>
        <v>0</v>
      </c>
      <c r="S16" s="29">
        <f>Q16*(ENROLL.!$H$8/ENROLL.!$K$8)</f>
        <v>0</v>
      </c>
      <c r="T16" s="29">
        <f>Q16*(ENROLL.!$N$8/ENROLL.!$K$8)</f>
        <v>0</v>
      </c>
      <c r="U16" s="29">
        <f>Q16*(ENROLL.!$Q$8/ENROLL.!$K$8)</f>
        <v>0</v>
      </c>
      <c r="V16" s="22" t="str">
        <f>ATTENDANCE!S9</f>
        <v/>
      </c>
      <c r="W16" s="29">
        <f>V16*(ENROLL.!$E$9/ENROLL.!$K$9)</f>
        <v>0</v>
      </c>
      <c r="X16" s="29">
        <f>V16*(ENROLL.!$H$9/ENROLL.!$K$9)</f>
        <v>0</v>
      </c>
      <c r="Y16" s="29">
        <f>V16*(ENROLL.!$N$9/ENROLL.!$K$9)</f>
        <v>0</v>
      </c>
      <c r="Z16" s="29">
        <f>V16*(ENROLL.!$Q$9/ENROLL.!$K$9)</f>
        <v>0</v>
      </c>
      <c r="AA16" s="22" t="str">
        <f>ATTENDANCE!S11</f>
        <v/>
      </c>
      <c r="AB16" s="29">
        <f>AA16*(ENROLL.!$E$10/ENROLL.!$K$10)</f>
        <v>0</v>
      </c>
      <c r="AC16" s="29">
        <f>AA16*(ENROLL.!$H$10/ENROLL.!$K$10)</f>
        <v>0</v>
      </c>
      <c r="AD16" s="29">
        <f>AA16*(ENROLL.!$N$10/ENROLL.!$K$10)</f>
        <v>0</v>
      </c>
      <c r="AE16" s="29">
        <f>AA16*(ENROLL.!$Q$10/ENROLL.!$K$10)</f>
        <v>0</v>
      </c>
      <c r="AF16" s="22" t="str">
        <f>ATTENDANCE!S12</f>
        <v/>
      </c>
      <c r="AG16" s="29">
        <f>AF16*(ENROLL.!$E$11/ENROLL.!$K$11)</f>
        <v>0</v>
      </c>
      <c r="AH16" s="29">
        <f>AF16*(ENROLL.!$H$11/ENROLL.!$K$11)</f>
        <v>0</v>
      </c>
      <c r="AI16" s="29">
        <f>AF16*(ENROLL.!$N$11/ENROLL.!$K$11)</f>
        <v>0</v>
      </c>
      <c r="AJ16" s="29">
        <f>AF16*(ENROLL.!$Q$11/ENROLL.!$K$11)</f>
        <v>0</v>
      </c>
      <c r="AK16" s="22" t="str">
        <f>ATTENDANCE!S13</f>
        <v/>
      </c>
      <c r="AL16" s="74">
        <f>AK16*(ENROLL.!$E$12/ENROLL.!$K$12)</f>
        <v>0</v>
      </c>
      <c r="AM16" s="74">
        <f>AK16*(ENROLL.!$H$12/ENROLL.!$K$12)</f>
        <v>0</v>
      </c>
      <c r="AN16" s="74">
        <f>AK16*(ENROLL.!$N$12/ENROLL.!$K$12)</f>
        <v>0</v>
      </c>
      <c r="AO16" s="74">
        <f>AK16*(ENROLL.!$Q$12/ENROLL.!$K$12)</f>
        <v>0</v>
      </c>
      <c r="AP16" s="59">
        <f t="shared" si="1"/>
        <v>0</v>
      </c>
    </row>
    <row r="17" ht="37.5" customHeight="1">
      <c r="A17" s="20">
        <v>13.0</v>
      </c>
      <c r="B17" s="128" t="str">
        <f>ATTENDANCE!T$5</f>
        <v/>
      </c>
      <c r="C17" s="129">
        <f>B17*(ENROLL.!$E$5/ENROLL.!$K$5)</f>
        <v>0</v>
      </c>
      <c r="D17" s="129">
        <f>B17*(ENROLL.!$H$5/ENROLL.!$K$5)</f>
        <v>0</v>
      </c>
      <c r="E17" s="129">
        <f>B17*(ENROLL.!$N$5/ENROLL.!$K$5)</f>
        <v>0</v>
      </c>
      <c r="F17" s="129">
        <f>B17*(ENROLL.!$Q$5/ENROLL.!$K$5)</f>
        <v>0</v>
      </c>
      <c r="G17" s="22" t="str">
        <f>ATTENDANCE!T6</f>
        <v/>
      </c>
      <c r="H17" s="129">
        <f>G17*(ENROLL.!$E$6/ENROLL.!$K$6)</f>
        <v>0</v>
      </c>
      <c r="I17" s="129">
        <f>G17*(ENROLL.!$H$6/ENROLL.!$K$6)</f>
        <v>0</v>
      </c>
      <c r="J17" s="129">
        <f>G17*(ENROLL.!$N$6/ENROLL.!$K$6)</f>
        <v>0</v>
      </c>
      <c r="K17" s="129">
        <f>G17*(ENROLL.!$Q$6/ENROLL.!$K$6)</f>
        <v>0</v>
      </c>
      <c r="L17" s="22" t="str">
        <f>ATTENDANCE!T7</f>
        <v/>
      </c>
      <c r="M17" s="129">
        <f>L17*(ENROLL.!$E$7/ENROLL.!$K$7)</f>
        <v>0</v>
      </c>
      <c r="N17" s="129">
        <f>L17*(ENROLL.!$H$7/ENROLL.!$K$7)</f>
        <v>0</v>
      </c>
      <c r="O17" s="129">
        <f>L17*(ENROLL.!$N$7/ENROLL.!$K$7)</f>
        <v>0</v>
      </c>
      <c r="P17" s="129">
        <f>L17*(ENROLL.!$Q$7/ENROLL.!$K$7)</f>
        <v>0</v>
      </c>
      <c r="Q17" s="22" t="str">
        <f>ATTENDANCE!T8</f>
        <v/>
      </c>
      <c r="R17" s="129">
        <f>Q17*(ENROLL.!$E$8/ENROLL.!$K$8)</f>
        <v>0</v>
      </c>
      <c r="S17" s="129">
        <f>Q17*(ENROLL.!$H$8/ENROLL.!$K$8)</f>
        <v>0</v>
      </c>
      <c r="T17" s="129">
        <f>Q17*(ENROLL.!$N$8/ENROLL.!$K$8)</f>
        <v>0</v>
      </c>
      <c r="U17" s="129">
        <f>Q17*(ENROLL.!$Q$8/ENROLL.!$K$8)</f>
        <v>0</v>
      </c>
      <c r="V17" s="22" t="str">
        <f>ATTENDANCE!T9</f>
        <v/>
      </c>
      <c r="W17" s="129">
        <f>V17*(ENROLL.!$E$9/ENROLL.!$K$9)</f>
        <v>0</v>
      </c>
      <c r="X17" s="129">
        <f>V17*(ENROLL.!$H$9/ENROLL.!$K$9)</f>
        <v>0</v>
      </c>
      <c r="Y17" s="129">
        <f>V17*(ENROLL.!$N$9/ENROLL.!$K$9)</f>
        <v>0</v>
      </c>
      <c r="Z17" s="129">
        <f>V17*(ENROLL.!$Q$9/ENROLL.!$K$9)</f>
        <v>0</v>
      </c>
      <c r="AA17" s="22" t="str">
        <f>ATTENDANCE!T11</f>
        <v/>
      </c>
      <c r="AB17" s="129">
        <f>AA17*(ENROLL.!$E$10/ENROLL.!$K$10)</f>
        <v>0</v>
      </c>
      <c r="AC17" s="129">
        <f>AA17*(ENROLL.!$H$10/ENROLL.!$K$10)</f>
        <v>0</v>
      </c>
      <c r="AD17" s="129">
        <f>AA17*(ENROLL.!$N$10/ENROLL.!$K$10)</f>
        <v>0</v>
      </c>
      <c r="AE17" s="129">
        <f>AA17*(ENROLL.!$Q$10/ENROLL.!$K$10)</f>
        <v>0</v>
      </c>
      <c r="AF17" s="22" t="str">
        <f>ATTENDANCE!T12</f>
        <v/>
      </c>
      <c r="AG17" s="129">
        <f>AF17*(ENROLL.!$E$11/ENROLL.!$K$11)</f>
        <v>0</v>
      </c>
      <c r="AH17" s="129">
        <f>AF17*(ENROLL.!$H$11/ENROLL.!$K$11)</f>
        <v>0</v>
      </c>
      <c r="AI17" s="129">
        <f>AF17*(ENROLL.!$N$11/ENROLL.!$K$11)</f>
        <v>0</v>
      </c>
      <c r="AJ17" s="129">
        <f>AF17*(ENROLL.!$Q$11/ENROLL.!$K$11)</f>
        <v>0</v>
      </c>
      <c r="AK17" s="22" t="str">
        <f>ATTENDANCE!T13</f>
        <v/>
      </c>
      <c r="AL17" s="143">
        <f>AK17*(ENROLL.!$E$12/ENROLL.!$K$12)</f>
        <v>0</v>
      </c>
      <c r="AM17" s="143">
        <f>AK17*(ENROLL.!$H$12/ENROLL.!$K$12)</f>
        <v>0</v>
      </c>
      <c r="AN17" s="143">
        <f>AK17*(ENROLL.!$N$12/ENROLL.!$K$12)</f>
        <v>0</v>
      </c>
      <c r="AO17" s="143">
        <f>AK17*(ENROLL.!$Q$12/ENROLL.!$K$12)</f>
        <v>0</v>
      </c>
      <c r="AP17" s="59">
        <f t="shared" si="1"/>
        <v>0</v>
      </c>
    </row>
    <row r="18" ht="37.5" customHeight="1">
      <c r="A18" s="20">
        <v>14.0</v>
      </c>
      <c r="B18" s="128" t="str">
        <f>ATTENDANCE!U$5</f>
        <v/>
      </c>
      <c r="C18" s="129">
        <f>B18*(ENROLL.!$E$5/ENROLL.!$K$5)</f>
        <v>0</v>
      </c>
      <c r="D18" s="129">
        <f>B18*(ENROLL.!$H$5/ENROLL.!$K$5)</f>
        <v>0</v>
      </c>
      <c r="E18" s="129">
        <f>B18*(ENROLL.!$N$5/ENROLL.!$K$5)</f>
        <v>0</v>
      </c>
      <c r="F18" s="129">
        <f>B18*(ENROLL.!$Q$5/ENROLL.!$K$5)</f>
        <v>0</v>
      </c>
      <c r="G18" s="22" t="str">
        <f>ATTENDANCE!U6</f>
        <v/>
      </c>
      <c r="H18" s="129">
        <f>G18*(ENROLL.!$E$6/ENROLL.!$K$6)</f>
        <v>0</v>
      </c>
      <c r="I18" s="129">
        <f>G18*(ENROLL.!$H$6/ENROLL.!$K$6)</f>
        <v>0</v>
      </c>
      <c r="J18" s="129">
        <f>G18*(ENROLL.!$N$6/ENROLL.!$K$6)</f>
        <v>0</v>
      </c>
      <c r="K18" s="129">
        <f>G18*(ENROLL.!$Q$6/ENROLL.!$K$6)</f>
        <v>0</v>
      </c>
      <c r="L18" s="22" t="str">
        <f>ATTENDANCE!U7</f>
        <v/>
      </c>
      <c r="M18" s="129">
        <f>L18*(ENROLL.!$E$7/ENROLL.!$K$7)</f>
        <v>0</v>
      </c>
      <c r="N18" s="129">
        <f>L18*(ENROLL.!$H$7/ENROLL.!$K$7)</f>
        <v>0</v>
      </c>
      <c r="O18" s="129">
        <f>L18*(ENROLL.!$N$7/ENROLL.!$K$7)</f>
        <v>0</v>
      </c>
      <c r="P18" s="129">
        <f>L18*(ENROLL.!$Q$7/ENROLL.!$K$7)</f>
        <v>0</v>
      </c>
      <c r="Q18" s="22" t="str">
        <f>ATTENDANCE!U8</f>
        <v/>
      </c>
      <c r="R18" s="129">
        <f>Q18*(ENROLL.!$E$8/ENROLL.!$K$8)</f>
        <v>0</v>
      </c>
      <c r="S18" s="129">
        <f>Q18*(ENROLL.!$H$8/ENROLL.!$K$8)</f>
        <v>0</v>
      </c>
      <c r="T18" s="129">
        <f>Q18*(ENROLL.!$N$8/ENROLL.!$K$8)</f>
        <v>0</v>
      </c>
      <c r="U18" s="129">
        <f>Q18*(ENROLL.!$Q$8/ENROLL.!$K$8)</f>
        <v>0</v>
      </c>
      <c r="V18" s="22" t="str">
        <f>ATTENDANCE!U9</f>
        <v/>
      </c>
      <c r="W18" s="129">
        <f>V18*(ENROLL.!$E$9/ENROLL.!$K$9)</f>
        <v>0</v>
      </c>
      <c r="X18" s="129">
        <f>V18*(ENROLL.!$H$9/ENROLL.!$K$9)</f>
        <v>0</v>
      </c>
      <c r="Y18" s="129">
        <f>V18*(ENROLL.!$N$9/ENROLL.!$K$9)</f>
        <v>0</v>
      </c>
      <c r="Z18" s="129">
        <f>V18*(ENROLL.!$Q$9/ENROLL.!$K$9)</f>
        <v>0</v>
      </c>
      <c r="AA18" s="22" t="str">
        <f>ATTENDANCE!U11</f>
        <v/>
      </c>
      <c r="AB18" s="129">
        <f>AA18*(ENROLL.!$E$10/ENROLL.!$K$10)</f>
        <v>0</v>
      </c>
      <c r="AC18" s="129">
        <f>AA18*(ENROLL.!$H$10/ENROLL.!$K$10)</f>
        <v>0</v>
      </c>
      <c r="AD18" s="129">
        <f>AA18*(ENROLL.!$N$10/ENROLL.!$K$10)</f>
        <v>0</v>
      </c>
      <c r="AE18" s="129">
        <f>AA18*(ENROLL.!$Q$10/ENROLL.!$K$10)</f>
        <v>0</v>
      </c>
      <c r="AF18" s="22" t="str">
        <f>ATTENDANCE!U12</f>
        <v/>
      </c>
      <c r="AG18" s="129">
        <f>AF18*(ENROLL.!$E$11/ENROLL.!$K$11)</f>
        <v>0</v>
      </c>
      <c r="AH18" s="129">
        <f>AF18*(ENROLL.!$H$11/ENROLL.!$K$11)</f>
        <v>0</v>
      </c>
      <c r="AI18" s="129">
        <f>AF18*(ENROLL.!$N$11/ENROLL.!$K$11)</f>
        <v>0</v>
      </c>
      <c r="AJ18" s="129">
        <f>AF18*(ENROLL.!$Q$11/ENROLL.!$K$11)</f>
        <v>0</v>
      </c>
      <c r="AK18" s="22" t="str">
        <f>ATTENDANCE!U13</f>
        <v/>
      </c>
      <c r="AL18" s="143">
        <f>AK18*(ENROLL.!$E$12/ENROLL.!$K$12)</f>
        <v>0</v>
      </c>
      <c r="AM18" s="143">
        <f>AK18*(ENROLL.!$H$12/ENROLL.!$K$12)</f>
        <v>0</v>
      </c>
      <c r="AN18" s="143">
        <f>AK18*(ENROLL.!$N$12/ENROLL.!$K$12)</f>
        <v>0</v>
      </c>
      <c r="AO18" s="143">
        <f>AK18*(ENROLL.!$Q$12/ENROLL.!$K$12)</f>
        <v>0</v>
      </c>
      <c r="AP18" s="59">
        <f t="shared" si="1"/>
        <v>0</v>
      </c>
    </row>
    <row r="19" ht="37.5" customHeight="1">
      <c r="A19" s="20">
        <v>15.0</v>
      </c>
      <c r="B19" s="128" t="str">
        <f>ATTENDANCE!V$5</f>
        <v/>
      </c>
      <c r="C19" s="129">
        <f>B19*(ENROLL.!$E$5/ENROLL.!$K$5)</f>
        <v>0</v>
      </c>
      <c r="D19" s="129">
        <f>B19*(ENROLL.!$H$5/ENROLL.!$K$5)</f>
        <v>0</v>
      </c>
      <c r="E19" s="129">
        <f>B19*(ENROLL.!$N$5/ENROLL.!$K$5)</f>
        <v>0</v>
      </c>
      <c r="F19" s="129">
        <f>B19*(ENROLL.!$Q$5/ENROLL.!$K$5)</f>
        <v>0</v>
      </c>
      <c r="G19" s="22" t="str">
        <f>ATTENDANCE!V6</f>
        <v/>
      </c>
      <c r="H19" s="129">
        <f>G19*(ENROLL.!$E$6/ENROLL.!$K$6)</f>
        <v>0</v>
      </c>
      <c r="I19" s="129">
        <f>G19*(ENROLL.!$H$6/ENROLL.!$K$6)</f>
        <v>0</v>
      </c>
      <c r="J19" s="129">
        <f>G19*(ENROLL.!$N$6/ENROLL.!$K$6)</f>
        <v>0</v>
      </c>
      <c r="K19" s="129">
        <f>G19*(ENROLL.!$Q$6/ENROLL.!$K$6)</f>
        <v>0</v>
      </c>
      <c r="L19" s="22" t="str">
        <f>ATTENDANCE!V7</f>
        <v/>
      </c>
      <c r="M19" s="129">
        <f>L19*(ENROLL.!$E$7/ENROLL.!$K$7)</f>
        <v>0</v>
      </c>
      <c r="N19" s="129">
        <f>L19*(ENROLL.!$H$7/ENROLL.!$K$7)</f>
        <v>0</v>
      </c>
      <c r="O19" s="129">
        <f>L19*(ENROLL.!$N$7/ENROLL.!$K$7)</f>
        <v>0</v>
      </c>
      <c r="P19" s="129">
        <f>L19*(ENROLL.!$Q$7/ENROLL.!$K$7)</f>
        <v>0</v>
      </c>
      <c r="Q19" s="22" t="str">
        <f>ATTENDANCE!V8</f>
        <v/>
      </c>
      <c r="R19" s="129">
        <f>Q19*(ENROLL.!$E$8/ENROLL.!$K$8)</f>
        <v>0</v>
      </c>
      <c r="S19" s="129">
        <f>Q19*(ENROLL.!$H$8/ENROLL.!$K$8)</f>
        <v>0</v>
      </c>
      <c r="T19" s="129">
        <f>Q19*(ENROLL.!$N$8/ENROLL.!$K$8)</f>
        <v>0</v>
      </c>
      <c r="U19" s="129">
        <f>Q19*(ENROLL.!$Q$8/ENROLL.!$K$8)</f>
        <v>0</v>
      </c>
      <c r="V19" s="22" t="str">
        <f>ATTENDANCE!V9</f>
        <v/>
      </c>
      <c r="W19" s="129">
        <f>V19*(ENROLL.!$E$9/ENROLL.!$K$9)</f>
        <v>0</v>
      </c>
      <c r="X19" s="129">
        <f>V19*(ENROLL.!$H$9/ENROLL.!$K$9)</f>
        <v>0</v>
      </c>
      <c r="Y19" s="129">
        <f>V19*(ENROLL.!$N$9/ENROLL.!$K$9)</f>
        <v>0</v>
      </c>
      <c r="Z19" s="129">
        <f>V19*(ENROLL.!$Q$9/ENROLL.!$K$9)</f>
        <v>0</v>
      </c>
      <c r="AA19" s="22" t="str">
        <f>ATTENDANCE!V11</f>
        <v/>
      </c>
      <c r="AB19" s="129">
        <f>AA19*(ENROLL.!$E$10/ENROLL.!$K$10)</f>
        <v>0</v>
      </c>
      <c r="AC19" s="129">
        <f>AA19*(ENROLL.!$H$10/ENROLL.!$K$10)</f>
        <v>0</v>
      </c>
      <c r="AD19" s="129">
        <f>AA19*(ENROLL.!$N$10/ENROLL.!$K$10)</f>
        <v>0</v>
      </c>
      <c r="AE19" s="129">
        <f>AA19*(ENROLL.!$Q$10/ENROLL.!$K$10)</f>
        <v>0</v>
      </c>
      <c r="AF19" s="22" t="str">
        <f>ATTENDANCE!V12</f>
        <v/>
      </c>
      <c r="AG19" s="129">
        <f>AF19*(ENROLL.!$E$11/ENROLL.!$K$11)</f>
        <v>0</v>
      </c>
      <c r="AH19" s="129">
        <f>AF19*(ENROLL.!$H$11/ENROLL.!$K$11)</f>
        <v>0</v>
      </c>
      <c r="AI19" s="129">
        <f>AF19*(ENROLL.!$N$11/ENROLL.!$K$11)</f>
        <v>0</v>
      </c>
      <c r="AJ19" s="129">
        <f>AF19*(ENROLL.!$Q$11/ENROLL.!$K$11)</f>
        <v>0</v>
      </c>
      <c r="AK19" s="22" t="str">
        <f>ATTENDANCE!V13</f>
        <v/>
      </c>
      <c r="AL19" s="143">
        <f>AK19*(ENROLL.!$E$12/ENROLL.!$K$12)</f>
        <v>0</v>
      </c>
      <c r="AM19" s="143">
        <f>AK19*(ENROLL.!$H$12/ENROLL.!$K$12)</f>
        <v>0</v>
      </c>
      <c r="AN19" s="143">
        <f>AK19*(ENROLL.!$N$12/ENROLL.!$K$12)</f>
        <v>0</v>
      </c>
      <c r="AO19" s="143">
        <f>AK19*(ENROLL.!$Q$12/ENROLL.!$K$12)</f>
        <v>0</v>
      </c>
      <c r="AP19" s="59">
        <f t="shared" si="1"/>
        <v>0</v>
      </c>
    </row>
    <row r="20" ht="37.5" customHeight="1">
      <c r="A20" s="20">
        <v>16.0</v>
      </c>
      <c r="B20" s="128" t="str">
        <f>ATTENDANCE!W$5</f>
        <v/>
      </c>
      <c r="C20" s="129">
        <f>B20*(ENROLL.!$E$5/ENROLL.!$K$5)</f>
        <v>0</v>
      </c>
      <c r="D20" s="129">
        <f>B20*(ENROLL.!$H$5/ENROLL.!$K$5)</f>
        <v>0</v>
      </c>
      <c r="E20" s="129">
        <f>B20*(ENROLL.!$N$5/ENROLL.!$K$5)</f>
        <v>0</v>
      </c>
      <c r="F20" s="129">
        <f>B20*(ENROLL.!$Q$5/ENROLL.!$K$5)</f>
        <v>0</v>
      </c>
      <c r="G20" s="22" t="str">
        <f>ATTENDANCE!W6</f>
        <v/>
      </c>
      <c r="H20" s="129">
        <f>G20*(ENROLL.!$E$6/ENROLL.!$K$6)</f>
        <v>0</v>
      </c>
      <c r="I20" s="129">
        <f>G20*(ENROLL.!$H$6/ENROLL.!$K$6)</f>
        <v>0</v>
      </c>
      <c r="J20" s="129">
        <f>G20*(ENROLL.!$N$6/ENROLL.!$K$6)</f>
        <v>0</v>
      </c>
      <c r="K20" s="129">
        <f>G20*(ENROLL.!$Q$6/ENROLL.!$K$6)</f>
        <v>0</v>
      </c>
      <c r="L20" s="22" t="str">
        <f>ATTENDANCE!W7</f>
        <v/>
      </c>
      <c r="M20" s="129">
        <f>L20*(ENROLL.!$E$7/ENROLL.!$K$7)</f>
        <v>0</v>
      </c>
      <c r="N20" s="129">
        <f>L20*(ENROLL.!$H$7/ENROLL.!$K$7)</f>
        <v>0</v>
      </c>
      <c r="O20" s="129">
        <f>L20*(ENROLL.!$N$7/ENROLL.!$K$7)</f>
        <v>0</v>
      </c>
      <c r="P20" s="129">
        <f>L20*(ENROLL.!$Q$7/ENROLL.!$K$7)</f>
        <v>0</v>
      </c>
      <c r="Q20" s="22" t="str">
        <f>ATTENDANCE!W8</f>
        <v/>
      </c>
      <c r="R20" s="129">
        <f>Q20*(ENROLL.!$E$8/ENROLL.!$K$8)</f>
        <v>0</v>
      </c>
      <c r="S20" s="129">
        <f>Q20*(ENROLL.!$H$8/ENROLL.!$K$8)</f>
        <v>0</v>
      </c>
      <c r="T20" s="129">
        <f>Q20*(ENROLL.!$N$8/ENROLL.!$K$8)</f>
        <v>0</v>
      </c>
      <c r="U20" s="129">
        <f>Q20*(ENROLL.!$Q$8/ENROLL.!$K$8)</f>
        <v>0</v>
      </c>
      <c r="V20" s="22" t="str">
        <f>ATTENDANCE!W9</f>
        <v/>
      </c>
      <c r="W20" s="129">
        <f>V20*(ENROLL.!$E$9/ENROLL.!$K$9)</f>
        <v>0</v>
      </c>
      <c r="X20" s="129">
        <f>V20*(ENROLL.!$H$9/ENROLL.!$K$9)</f>
        <v>0</v>
      </c>
      <c r="Y20" s="129">
        <f>V20*(ENROLL.!$N$9/ENROLL.!$K$9)</f>
        <v>0</v>
      </c>
      <c r="Z20" s="129">
        <f>V20*(ENROLL.!$Q$9/ENROLL.!$K$9)</f>
        <v>0</v>
      </c>
      <c r="AA20" s="22" t="str">
        <f>ATTENDANCE!W11</f>
        <v/>
      </c>
      <c r="AB20" s="129">
        <f>AA20*(ENROLL.!$E$10/ENROLL.!$K$10)</f>
        <v>0</v>
      </c>
      <c r="AC20" s="129">
        <f>AA20*(ENROLL.!$H$10/ENROLL.!$K$10)</f>
        <v>0</v>
      </c>
      <c r="AD20" s="129">
        <f>AA20*(ENROLL.!$N$10/ENROLL.!$K$10)</f>
        <v>0</v>
      </c>
      <c r="AE20" s="129">
        <f>AA20*(ENROLL.!$Q$10/ENROLL.!$K$10)</f>
        <v>0</v>
      </c>
      <c r="AF20" s="22" t="str">
        <f>ATTENDANCE!W12</f>
        <v/>
      </c>
      <c r="AG20" s="129">
        <f>AF20*(ENROLL.!$E$11/ENROLL.!$K$11)</f>
        <v>0</v>
      </c>
      <c r="AH20" s="129">
        <f>AF20*(ENROLL.!$H$11/ENROLL.!$K$11)</f>
        <v>0</v>
      </c>
      <c r="AI20" s="129">
        <f>AF20*(ENROLL.!$N$11/ENROLL.!$K$11)</f>
        <v>0</v>
      </c>
      <c r="AJ20" s="129">
        <f>AF20*(ENROLL.!$Q$11/ENROLL.!$K$11)</f>
        <v>0</v>
      </c>
      <c r="AK20" s="22" t="str">
        <f>ATTENDANCE!W13</f>
        <v/>
      </c>
      <c r="AL20" s="143">
        <f>AK20*(ENROLL.!$E$12/ENROLL.!$K$12)</f>
        <v>0</v>
      </c>
      <c r="AM20" s="143">
        <f>AK20*(ENROLL.!$H$12/ENROLL.!$K$12)</f>
        <v>0</v>
      </c>
      <c r="AN20" s="143">
        <f>AK20*(ENROLL.!$N$12/ENROLL.!$K$12)</f>
        <v>0</v>
      </c>
      <c r="AO20" s="143">
        <f>AK20*(ENROLL.!$Q$12/ENROLL.!$K$12)</f>
        <v>0</v>
      </c>
      <c r="AP20" s="59">
        <f t="shared" si="1"/>
        <v>0</v>
      </c>
    </row>
    <row r="21" ht="37.5" customHeight="1">
      <c r="A21" s="20">
        <v>17.0</v>
      </c>
      <c r="B21" s="128" t="str">
        <f>ATTENDANCE!X$5</f>
        <v/>
      </c>
      <c r="C21" s="129">
        <f>B21*(ENROLL.!$E$5/ENROLL.!$K$5)</f>
        <v>0</v>
      </c>
      <c r="D21" s="129">
        <f>B21*(ENROLL.!$H$5/ENROLL.!$K$5)</f>
        <v>0</v>
      </c>
      <c r="E21" s="129">
        <f>B21*(ENROLL.!$N$5/ENROLL.!$K$5)</f>
        <v>0</v>
      </c>
      <c r="F21" s="129">
        <f>B21*(ENROLL.!$Q$5/ENROLL.!$K$5)</f>
        <v>0</v>
      </c>
      <c r="G21" s="22" t="str">
        <f>ATTENDANCE!X6</f>
        <v/>
      </c>
      <c r="H21" s="129">
        <f>G21*(ENROLL.!$E$6/ENROLL.!$K$6)</f>
        <v>0</v>
      </c>
      <c r="I21" s="129">
        <f>G21*(ENROLL.!$H$6/ENROLL.!$K$6)</f>
        <v>0</v>
      </c>
      <c r="J21" s="129">
        <f>G21*(ENROLL.!$N$6/ENROLL.!$K$6)</f>
        <v>0</v>
      </c>
      <c r="K21" s="129">
        <f>G21*(ENROLL.!$Q$6/ENROLL.!$K$6)</f>
        <v>0</v>
      </c>
      <c r="L21" s="22" t="str">
        <f>ATTENDANCE!X7</f>
        <v/>
      </c>
      <c r="M21" s="129">
        <f>L21*(ENROLL.!$E$7/ENROLL.!$K$7)</f>
        <v>0</v>
      </c>
      <c r="N21" s="129">
        <f>L21*(ENROLL.!$H$7/ENROLL.!$K$7)</f>
        <v>0</v>
      </c>
      <c r="O21" s="129">
        <f>L21*(ENROLL.!$N$7/ENROLL.!$K$7)</f>
        <v>0</v>
      </c>
      <c r="P21" s="129">
        <f>L21*(ENROLL.!$Q$7/ENROLL.!$K$7)</f>
        <v>0</v>
      </c>
      <c r="Q21" s="22" t="str">
        <f>ATTENDANCE!X8</f>
        <v/>
      </c>
      <c r="R21" s="129">
        <f>Q21*(ENROLL.!$E$8/ENROLL.!$K$8)</f>
        <v>0</v>
      </c>
      <c r="S21" s="129">
        <f>Q21*(ENROLL.!$H$8/ENROLL.!$K$8)</f>
        <v>0</v>
      </c>
      <c r="T21" s="129">
        <f>Q21*(ENROLL.!$N$8/ENROLL.!$K$8)</f>
        <v>0</v>
      </c>
      <c r="U21" s="129">
        <f>Q21*(ENROLL.!$Q$8/ENROLL.!$K$8)</f>
        <v>0</v>
      </c>
      <c r="V21" s="22" t="str">
        <f>ATTENDANCE!X9</f>
        <v/>
      </c>
      <c r="W21" s="129">
        <f>V21*(ENROLL.!$E$9/ENROLL.!$K$9)</f>
        <v>0</v>
      </c>
      <c r="X21" s="129">
        <f>V21*(ENROLL.!$H$9/ENROLL.!$K$9)</f>
        <v>0</v>
      </c>
      <c r="Y21" s="129">
        <f>V21*(ENROLL.!$N$9/ENROLL.!$K$9)</f>
        <v>0</v>
      </c>
      <c r="Z21" s="129">
        <f>V21*(ENROLL.!$Q$9/ENROLL.!$K$9)</f>
        <v>0</v>
      </c>
      <c r="AA21" s="22" t="str">
        <f>ATTENDANCE!X11</f>
        <v/>
      </c>
      <c r="AB21" s="129">
        <f>AA21*(ENROLL.!$E$10/ENROLL.!$K$10)</f>
        <v>0</v>
      </c>
      <c r="AC21" s="129">
        <f>AA21*(ENROLL.!$H$10/ENROLL.!$K$10)</f>
        <v>0</v>
      </c>
      <c r="AD21" s="129">
        <f>AA21*(ENROLL.!$N$10/ENROLL.!$K$10)</f>
        <v>0</v>
      </c>
      <c r="AE21" s="129">
        <f>AA21*(ENROLL.!$Q$10/ENROLL.!$K$10)</f>
        <v>0</v>
      </c>
      <c r="AF21" s="22" t="str">
        <f>ATTENDANCE!X12</f>
        <v/>
      </c>
      <c r="AG21" s="129">
        <f>AF21*(ENROLL.!$E$11/ENROLL.!$K$11)</f>
        <v>0</v>
      </c>
      <c r="AH21" s="129">
        <f>AF21*(ENROLL.!$H$11/ENROLL.!$K$11)</f>
        <v>0</v>
      </c>
      <c r="AI21" s="129">
        <f>AF21*(ENROLL.!$N$11/ENROLL.!$K$11)</f>
        <v>0</v>
      </c>
      <c r="AJ21" s="129">
        <f>AF21*(ENROLL.!$Q$11/ENROLL.!$K$11)</f>
        <v>0</v>
      </c>
      <c r="AK21" s="22" t="str">
        <f>ATTENDANCE!X13</f>
        <v/>
      </c>
      <c r="AL21" s="143">
        <f>AK21*(ENROLL.!$E$12/ENROLL.!$K$12)</f>
        <v>0</v>
      </c>
      <c r="AM21" s="143">
        <f>AK21*(ENROLL.!$H$12/ENROLL.!$K$12)</f>
        <v>0</v>
      </c>
      <c r="AN21" s="143">
        <f>AK21*(ENROLL.!$N$12/ENROLL.!$K$12)</f>
        <v>0</v>
      </c>
      <c r="AO21" s="143">
        <f>AK21*(ENROLL.!$Q$12/ENROLL.!$K$12)</f>
        <v>0</v>
      </c>
      <c r="AP21" s="59">
        <f t="shared" si="1"/>
        <v>0</v>
      </c>
    </row>
    <row r="22" ht="37.5" customHeight="1">
      <c r="A22" s="20">
        <v>18.0</v>
      </c>
      <c r="B22" s="128" t="str">
        <f>ATTENDANCE!Y$5</f>
        <v/>
      </c>
      <c r="C22" s="129">
        <f>B22*(ENROLL.!$E$5/ENROLL.!$K$5)</f>
        <v>0</v>
      </c>
      <c r="D22" s="129">
        <f>B22*(ENROLL.!$H$5/ENROLL.!$K$5)</f>
        <v>0</v>
      </c>
      <c r="E22" s="129">
        <f>B22*(ENROLL.!$N$5/ENROLL.!$K$5)</f>
        <v>0</v>
      </c>
      <c r="F22" s="129">
        <f>B22*(ENROLL.!$Q$5/ENROLL.!$K$5)</f>
        <v>0</v>
      </c>
      <c r="G22" s="22" t="str">
        <f>ATTENDANCE!Y6</f>
        <v/>
      </c>
      <c r="H22" s="129">
        <f>G22*(ENROLL.!$E$6/ENROLL.!$K$6)</f>
        <v>0</v>
      </c>
      <c r="I22" s="129">
        <f>G22*(ENROLL.!$H$6/ENROLL.!$K$6)</f>
        <v>0</v>
      </c>
      <c r="J22" s="129">
        <f>G22*(ENROLL.!$N$6/ENROLL.!$K$6)</f>
        <v>0</v>
      </c>
      <c r="K22" s="129">
        <f>G22*(ENROLL.!$Q$6/ENROLL.!$K$6)</f>
        <v>0</v>
      </c>
      <c r="L22" s="22" t="str">
        <f>ATTENDANCE!Y7</f>
        <v/>
      </c>
      <c r="M22" s="129">
        <f>L22*(ENROLL.!$E$7/ENROLL.!$K$7)</f>
        <v>0</v>
      </c>
      <c r="N22" s="129">
        <f>L22*(ENROLL.!$H$7/ENROLL.!$K$7)</f>
        <v>0</v>
      </c>
      <c r="O22" s="129">
        <f>L22*(ENROLL.!$N$7/ENROLL.!$K$7)</f>
        <v>0</v>
      </c>
      <c r="P22" s="129">
        <f>L22*(ENROLL.!$Q$7/ENROLL.!$K$7)</f>
        <v>0</v>
      </c>
      <c r="Q22" s="22" t="str">
        <f>ATTENDANCE!Y8</f>
        <v/>
      </c>
      <c r="R22" s="129">
        <f>Q22*(ENROLL.!$E$8/ENROLL.!$K$8)</f>
        <v>0</v>
      </c>
      <c r="S22" s="129">
        <f>Q22*(ENROLL.!$H$8/ENROLL.!$K$8)</f>
        <v>0</v>
      </c>
      <c r="T22" s="129">
        <f>Q22*(ENROLL.!$N$8/ENROLL.!$K$8)</f>
        <v>0</v>
      </c>
      <c r="U22" s="129">
        <f>Q22*(ENROLL.!$Q$8/ENROLL.!$K$8)</f>
        <v>0</v>
      </c>
      <c r="V22" s="22" t="str">
        <f>ATTENDANCE!Y9</f>
        <v/>
      </c>
      <c r="W22" s="129">
        <f>V22*(ENROLL.!$E$9/ENROLL.!$K$9)</f>
        <v>0</v>
      </c>
      <c r="X22" s="129">
        <f>V22*(ENROLL.!$H$9/ENROLL.!$K$9)</f>
        <v>0</v>
      </c>
      <c r="Y22" s="129">
        <f>V22*(ENROLL.!$N$9/ENROLL.!$K$9)</f>
        <v>0</v>
      </c>
      <c r="Z22" s="129">
        <f>V22*(ENROLL.!$Q$9/ENROLL.!$K$9)</f>
        <v>0</v>
      </c>
      <c r="AA22" s="22" t="str">
        <f>ATTENDANCE!Y11</f>
        <v/>
      </c>
      <c r="AB22" s="129">
        <f>AA22*(ENROLL.!$E$10/ENROLL.!$K$10)</f>
        <v>0</v>
      </c>
      <c r="AC22" s="129">
        <f>AA22*(ENROLL.!$H$10/ENROLL.!$K$10)</f>
        <v>0</v>
      </c>
      <c r="AD22" s="129">
        <f>AA22*(ENROLL.!$N$10/ENROLL.!$K$10)</f>
        <v>0</v>
      </c>
      <c r="AE22" s="129">
        <f>AA22*(ENROLL.!$Q$10/ENROLL.!$K$10)</f>
        <v>0</v>
      </c>
      <c r="AF22" s="22" t="str">
        <f>ATTENDANCE!Y12</f>
        <v/>
      </c>
      <c r="AG22" s="129">
        <f>AF22*(ENROLL.!$E$11/ENROLL.!$K$11)</f>
        <v>0</v>
      </c>
      <c r="AH22" s="129">
        <f>AF22*(ENROLL.!$H$11/ENROLL.!$K$11)</f>
        <v>0</v>
      </c>
      <c r="AI22" s="129">
        <f>AF22*(ENROLL.!$N$11/ENROLL.!$K$11)</f>
        <v>0</v>
      </c>
      <c r="AJ22" s="129">
        <f>AF22*(ENROLL.!$Q$11/ENROLL.!$K$11)</f>
        <v>0</v>
      </c>
      <c r="AK22" s="22" t="str">
        <f>ATTENDANCE!Y13</f>
        <v/>
      </c>
      <c r="AL22" s="143">
        <f>AK22*(ENROLL.!$E$12/ENROLL.!$K$12)</f>
        <v>0</v>
      </c>
      <c r="AM22" s="143">
        <f>AK22*(ENROLL.!$H$12/ENROLL.!$K$12)</f>
        <v>0</v>
      </c>
      <c r="AN22" s="143">
        <f>AK22*(ENROLL.!$N$12/ENROLL.!$K$12)</f>
        <v>0</v>
      </c>
      <c r="AO22" s="143">
        <f>AK22*(ENROLL.!$Q$12/ENROLL.!$K$12)</f>
        <v>0</v>
      </c>
      <c r="AP22" s="59">
        <f t="shared" si="1"/>
        <v>0</v>
      </c>
    </row>
    <row r="23" ht="37.5" customHeight="1">
      <c r="A23" s="20">
        <v>19.0</v>
      </c>
      <c r="B23" s="128" t="str">
        <f>ATTENDANCE!Z$5</f>
        <v/>
      </c>
      <c r="C23" s="129">
        <f>B23*(ENROLL.!$E$5/ENROLL.!$K$5)</f>
        <v>0</v>
      </c>
      <c r="D23" s="129">
        <f>B23*(ENROLL.!$H$5/ENROLL.!$K$5)</f>
        <v>0</v>
      </c>
      <c r="E23" s="129">
        <f>B23*(ENROLL.!$N$5/ENROLL.!$K$5)</f>
        <v>0</v>
      </c>
      <c r="F23" s="129">
        <f>B23*(ENROLL.!$Q$5/ENROLL.!$K$5)</f>
        <v>0</v>
      </c>
      <c r="G23" s="22" t="str">
        <f>ATTENDANCE!Z6</f>
        <v/>
      </c>
      <c r="H23" s="129">
        <f>G23*(ENROLL.!$E$6/ENROLL.!$K$6)</f>
        <v>0</v>
      </c>
      <c r="I23" s="129">
        <f>G23*(ENROLL.!$H$6/ENROLL.!$K$6)</f>
        <v>0</v>
      </c>
      <c r="J23" s="129">
        <f>G23*(ENROLL.!$N$6/ENROLL.!$K$6)</f>
        <v>0</v>
      </c>
      <c r="K23" s="129">
        <f>G23*(ENROLL.!$Q$6/ENROLL.!$K$6)</f>
        <v>0</v>
      </c>
      <c r="L23" s="22" t="str">
        <f>ATTENDANCE!Z7</f>
        <v/>
      </c>
      <c r="M23" s="129">
        <f>L23*(ENROLL.!$E$7/ENROLL.!$K$7)</f>
        <v>0</v>
      </c>
      <c r="N23" s="129">
        <f>L23*(ENROLL.!$H$7/ENROLL.!$K$7)</f>
        <v>0</v>
      </c>
      <c r="O23" s="129">
        <f>L23*(ENROLL.!$N$7/ENROLL.!$K$7)</f>
        <v>0</v>
      </c>
      <c r="P23" s="129">
        <f>L23*(ENROLL.!$Q$7/ENROLL.!$K$7)</f>
        <v>0</v>
      </c>
      <c r="Q23" s="22" t="str">
        <f>ATTENDANCE!Z8</f>
        <v/>
      </c>
      <c r="R23" s="129">
        <f>Q23*(ENROLL.!$E$8/ENROLL.!$K$8)</f>
        <v>0</v>
      </c>
      <c r="S23" s="129">
        <f>Q23*(ENROLL.!$H$8/ENROLL.!$K$8)</f>
        <v>0</v>
      </c>
      <c r="T23" s="129">
        <f>Q23*(ENROLL.!$N$8/ENROLL.!$K$8)</f>
        <v>0</v>
      </c>
      <c r="U23" s="129">
        <f>Q23*(ENROLL.!$Q$8/ENROLL.!$K$8)</f>
        <v>0</v>
      </c>
      <c r="V23" s="22" t="str">
        <f>ATTENDANCE!Z9</f>
        <v/>
      </c>
      <c r="W23" s="129">
        <f>V23*(ENROLL.!$E$9/ENROLL.!$K$9)</f>
        <v>0</v>
      </c>
      <c r="X23" s="129">
        <f>V23*(ENROLL.!$H$9/ENROLL.!$K$9)</f>
        <v>0</v>
      </c>
      <c r="Y23" s="129">
        <f>V23*(ENROLL.!$N$9/ENROLL.!$K$9)</f>
        <v>0</v>
      </c>
      <c r="Z23" s="129">
        <f>V23*(ENROLL.!$Q$9/ENROLL.!$K$9)</f>
        <v>0</v>
      </c>
      <c r="AA23" s="22" t="str">
        <f>ATTENDANCE!Z11</f>
        <v/>
      </c>
      <c r="AB23" s="129">
        <f>AA23*(ENROLL.!$E$10/ENROLL.!$K$10)</f>
        <v>0</v>
      </c>
      <c r="AC23" s="129">
        <f>AA23*(ENROLL.!$H$10/ENROLL.!$K$10)</f>
        <v>0</v>
      </c>
      <c r="AD23" s="129">
        <f>AA23*(ENROLL.!$N$10/ENROLL.!$K$10)</f>
        <v>0</v>
      </c>
      <c r="AE23" s="129">
        <f>AA23*(ENROLL.!$Q$10/ENROLL.!$K$10)</f>
        <v>0</v>
      </c>
      <c r="AF23" s="22" t="str">
        <f>ATTENDANCE!Z12</f>
        <v/>
      </c>
      <c r="AG23" s="129">
        <f>AF23*(ENROLL.!$E$11/ENROLL.!$K$11)</f>
        <v>0</v>
      </c>
      <c r="AH23" s="129">
        <f>AF23*(ENROLL.!$H$11/ENROLL.!$K$11)</f>
        <v>0</v>
      </c>
      <c r="AI23" s="129">
        <f>AF23*(ENROLL.!$N$11/ENROLL.!$K$11)</f>
        <v>0</v>
      </c>
      <c r="AJ23" s="129">
        <f>AF23*(ENROLL.!$Q$11/ENROLL.!$K$11)</f>
        <v>0</v>
      </c>
      <c r="AK23" s="22" t="str">
        <f>ATTENDANCE!Z13</f>
        <v/>
      </c>
      <c r="AL23" s="143">
        <f>AK23*(ENROLL.!$E$12/ENROLL.!$K$12)</f>
        <v>0</v>
      </c>
      <c r="AM23" s="143">
        <f>AK23*(ENROLL.!$H$12/ENROLL.!$K$12)</f>
        <v>0</v>
      </c>
      <c r="AN23" s="143">
        <f>AK23*(ENROLL.!$N$12/ENROLL.!$K$12)</f>
        <v>0</v>
      </c>
      <c r="AO23" s="143">
        <f>AK23*(ENROLL.!$Q$12/ENROLL.!$K$12)</f>
        <v>0</v>
      </c>
      <c r="AP23" s="59">
        <f t="shared" si="1"/>
        <v>0</v>
      </c>
    </row>
    <row r="24" ht="37.5" customHeight="1">
      <c r="A24" s="20">
        <v>20.0</v>
      </c>
      <c r="B24" s="128" t="str">
        <f>ATTENDANCE!AA$5</f>
        <v/>
      </c>
      <c r="C24" s="129">
        <f>B24*(ENROLL.!$E$5/ENROLL.!$K$5)</f>
        <v>0</v>
      </c>
      <c r="D24" s="129">
        <f>B24*(ENROLL.!$H$5/ENROLL.!$K$5)</f>
        <v>0</v>
      </c>
      <c r="E24" s="129">
        <f>B24*(ENROLL.!$N$5/ENROLL.!$K$5)</f>
        <v>0</v>
      </c>
      <c r="F24" s="129">
        <f>B24*(ENROLL.!$Q$5/ENROLL.!$K$5)</f>
        <v>0</v>
      </c>
      <c r="G24" s="22" t="str">
        <f>ATTENDANCE!AA6</f>
        <v/>
      </c>
      <c r="H24" s="129">
        <f>G24*(ENROLL.!$E$6/ENROLL.!$K$6)</f>
        <v>0</v>
      </c>
      <c r="I24" s="129">
        <f>G24*(ENROLL.!$H$6/ENROLL.!$K$6)</f>
        <v>0</v>
      </c>
      <c r="J24" s="129">
        <f>G24*(ENROLL.!$N$6/ENROLL.!$K$6)</f>
        <v>0</v>
      </c>
      <c r="K24" s="129">
        <f>G24*(ENROLL.!$Q$6/ENROLL.!$K$6)</f>
        <v>0</v>
      </c>
      <c r="L24" s="22" t="str">
        <f>ATTENDANCE!AA7</f>
        <v/>
      </c>
      <c r="M24" s="129">
        <f>L24*(ENROLL.!$E$7/ENROLL.!$K$7)</f>
        <v>0</v>
      </c>
      <c r="N24" s="129">
        <f>L24*(ENROLL.!$H$7/ENROLL.!$K$7)</f>
        <v>0</v>
      </c>
      <c r="O24" s="129">
        <f>L24*(ENROLL.!$N$7/ENROLL.!$K$7)</f>
        <v>0</v>
      </c>
      <c r="P24" s="129">
        <f>L24*(ENROLL.!$Q$7/ENROLL.!$K$7)</f>
        <v>0</v>
      </c>
      <c r="Q24" s="22" t="str">
        <f>ATTENDANCE!AA8</f>
        <v/>
      </c>
      <c r="R24" s="129">
        <f>Q24*(ENROLL.!$E$8/ENROLL.!$K$8)</f>
        <v>0</v>
      </c>
      <c r="S24" s="129">
        <f>Q24*(ENROLL.!$H$8/ENROLL.!$K$8)</f>
        <v>0</v>
      </c>
      <c r="T24" s="129">
        <f>Q24*(ENROLL.!$N$8/ENROLL.!$K$8)</f>
        <v>0</v>
      </c>
      <c r="U24" s="129">
        <f>Q24*(ENROLL.!$Q$8/ENROLL.!$K$8)</f>
        <v>0</v>
      </c>
      <c r="V24" s="22" t="str">
        <f>ATTENDANCE!AA9</f>
        <v/>
      </c>
      <c r="W24" s="129">
        <f>V24*(ENROLL.!$E$9/ENROLL.!$K$9)</f>
        <v>0</v>
      </c>
      <c r="X24" s="129">
        <f>V24*(ENROLL.!$H$9/ENROLL.!$K$9)</f>
        <v>0</v>
      </c>
      <c r="Y24" s="129">
        <f>V24*(ENROLL.!$N$9/ENROLL.!$K$9)</f>
        <v>0</v>
      </c>
      <c r="Z24" s="129">
        <f>V24*(ENROLL.!$Q$9/ENROLL.!$K$9)</f>
        <v>0</v>
      </c>
      <c r="AA24" s="22" t="str">
        <f>ATTENDANCE!AA11</f>
        <v/>
      </c>
      <c r="AB24" s="129">
        <f>AA24*(ENROLL.!$E$10/ENROLL.!$K$10)</f>
        <v>0</v>
      </c>
      <c r="AC24" s="129">
        <f>AA24*(ENROLL.!$H$10/ENROLL.!$K$10)</f>
        <v>0</v>
      </c>
      <c r="AD24" s="129">
        <f>AA24*(ENROLL.!$N$10/ENROLL.!$K$10)</f>
        <v>0</v>
      </c>
      <c r="AE24" s="129">
        <f>AA24*(ENROLL.!$Q$10/ENROLL.!$K$10)</f>
        <v>0</v>
      </c>
      <c r="AF24" s="22" t="str">
        <f>ATTENDANCE!AA12</f>
        <v/>
      </c>
      <c r="AG24" s="129">
        <f>AF24*(ENROLL.!$E$11/ENROLL.!$K$11)</f>
        <v>0</v>
      </c>
      <c r="AH24" s="129">
        <f>AF24*(ENROLL.!$H$11/ENROLL.!$K$11)</f>
        <v>0</v>
      </c>
      <c r="AI24" s="129">
        <f>AF24*(ENROLL.!$N$11/ENROLL.!$K$11)</f>
        <v>0</v>
      </c>
      <c r="AJ24" s="129">
        <f>AF24*(ENROLL.!$Q$11/ENROLL.!$K$11)</f>
        <v>0</v>
      </c>
      <c r="AK24" s="22" t="str">
        <f>ATTENDANCE!AA13</f>
        <v/>
      </c>
      <c r="AL24" s="143">
        <f>AK24*(ENROLL.!$E$12/ENROLL.!$K$12)</f>
        <v>0</v>
      </c>
      <c r="AM24" s="143">
        <f>AK24*(ENROLL.!$H$12/ENROLL.!$K$12)</f>
        <v>0</v>
      </c>
      <c r="AN24" s="143">
        <f>AK24*(ENROLL.!$N$12/ENROLL.!$K$12)</f>
        <v>0</v>
      </c>
      <c r="AO24" s="143">
        <f>AK24*(ENROLL.!$Q$12/ENROLL.!$K$12)</f>
        <v>0</v>
      </c>
      <c r="AP24" s="59">
        <f t="shared" si="1"/>
        <v>0</v>
      </c>
    </row>
    <row r="25" ht="37.5" customHeight="1">
      <c r="A25" s="20">
        <v>21.0</v>
      </c>
      <c r="B25" s="128" t="str">
        <f>ATTENDANCE!AB$5</f>
        <v/>
      </c>
      <c r="C25" s="129">
        <f>B25*(ENROLL.!$E$5/ENROLL.!$K$5)</f>
        <v>0</v>
      </c>
      <c r="D25" s="129">
        <f>B25*(ENROLL.!$H$5/ENROLL.!$K$5)</f>
        <v>0</v>
      </c>
      <c r="E25" s="129">
        <f>B25*(ENROLL.!$N$5/ENROLL.!$K$5)</f>
        <v>0</v>
      </c>
      <c r="F25" s="129">
        <f>B25*(ENROLL.!$Q$5/ENROLL.!$K$5)</f>
        <v>0</v>
      </c>
      <c r="G25" s="22" t="str">
        <f>ATTENDANCE!AB6</f>
        <v/>
      </c>
      <c r="H25" s="129">
        <f>G25*(ENROLL.!$E$6/ENROLL.!$K$6)</f>
        <v>0</v>
      </c>
      <c r="I25" s="129">
        <f>G25*(ENROLL.!$H$6/ENROLL.!$K$6)</f>
        <v>0</v>
      </c>
      <c r="J25" s="129">
        <f>G25*(ENROLL.!$N$6/ENROLL.!$K$6)</f>
        <v>0</v>
      </c>
      <c r="K25" s="129">
        <f>G25*(ENROLL.!$Q$6/ENROLL.!$K$6)</f>
        <v>0</v>
      </c>
      <c r="L25" s="22" t="str">
        <f>ATTENDANCE!AB7</f>
        <v/>
      </c>
      <c r="M25" s="129">
        <f>L25*(ENROLL.!$E$7/ENROLL.!$K$7)</f>
        <v>0</v>
      </c>
      <c r="N25" s="129">
        <f>L25*(ENROLL.!$H$7/ENROLL.!$K$7)</f>
        <v>0</v>
      </c>
      <c r="O25" s="129">
        <f>L25*(ENROLL.!$N$7/ENROLL.!$K$7)</f>
        <v>0</v>
      </c>
      <c r="P25" s="129">
        <f>L25*(ENROLL.!$Q$7/ENROLL.!$K$7)</f>
        <v>0</v>
      </c>
      <c r="Q25" s="22" t="str">
        <f>ATTENDANCE!AB8</f>
        <v/>
      </c>
      <c r="R25" s="129">
        <f>Q25*(ENROLL.!$E$8/ENROLL.!$K$8)</f>
        <v>0</v>
      </c>
      <c r="S25" s="129">
        <f>Q25*(ENROLL.!$H$8/ENROLL.!$K$8)</f>
        <v>0</v>
      </c>
      <c r="T25" s="129">
        <f>Q25*(ENROLL.!$N$8/ENROLL.!$K$8)</f>
        <v>0</v>
      </c>
      <c r="U25" s="129">
        <f>Q25*(ENROLL.!$Q$8/ENROLL.!$K$8)</f>
        <v>0</v>
      </c>
      <c r="V25" s="22" t="str">
        <f>ATTENDANCE!AB9</f>
        <v/>
      </c>
      <c r="W25" s="129">
        <f>V25*(ENROLL.!$E$9/ENROLL.!$K$9)</f>
        <v>0</v>
      </c>
      <c r="X25" s="129">
        <f>V25*(ENROLL.!$H$9/ENROLL.!$K$9)</f>
        <v>0</v>
      </c>
      <c r="Y25" s="129">
        <f>V25*(ENROLL.!$N$9/ENROLL.!$K$9)</f>
        <v>0</v>
      </c>
      <c r="Z25" s="129">
        <f>V25*(ENROLL.!$Q$9/ENROLL.!$K$9)</f>
        <v>0</v>
      </c>
      <c r="AA25" s="22" t="str">
        <f>ATTENDANCE!AB11</f>
        <v/>
      </c>
      <c r="AB25" s="129">
        <f>AA25*(ENROLL.!$E$10/ENROLL.!$K$10)</f>
        <v>0</v>
      </c>
      <c r="AC25" s="129">
        <f>AA25*(ENROLL.!$H$10/ENROLL.!$K$10)</f>
        <v>0</v>
      </c>
      <c r="AD25" s="129">
        <f>AA25*(ENROLL.!$N$10/ENROLL.!$K$10)</f>
        <v>0</v>
      </c>
      <c r="AE25" s="129">
        <f>AA25*(ENROLL.!$Q$10/ENROLL.!$K$10)</f>
        <v>0</v>
      </c>
      <c r="AF25" s="22" t="str">
        <f>ATTENDANCE!AB12</f>
        <v/>
      </c>
      <c r="AG25" s="129">
        <f>AF25*(ENROLL.!$E$11/ENROLL.!$K$11)</f>
        <v>0</v>
      </c>
      <c r="AH25" s="129">
        <f>AF25*(ENROLL.!$H$11/ENROLL.!$K$11)</f>
        <v>0</v>
      </c>
      <c r="AI25" s="129">
        <f>AF25*(ENROLL.!$N$11/ENROLL.!$K$11)</f>
        <v>0</v>
      </c>
      <c r="AJ25" s="129">
        <f>AF25*(ENROLL.!$Q$11/ENROLL.!$K$11)</f>
        <v>0</v>
      </c>
      <c r="AK25" s="22" t="str">
        <f>ATTENDANCE!AB13</f>
        <v/>
      </c>
      <c r="AL25" s="143">
        <f>AK25*(ENROLL.!$E$12/ENROLL.!$K$12)</f>
        <v>0</v>
      </c>
      <c r="AM25" s="143">
        <f>AK25*(ENROLL.!$H$12/ENROLL.!$K$12)</f>
        <v>0</v>
      </c>
      <c r="AN25" s="143">
        <f>AK25*(ENROLL.!$N$12/ENROLL.!$K$12)</f>
        <v>0</v>
      </c>
      <c r="AO25" s="143">
        <f>AK25*(ENROLL.!$Q$12/ENROLL.!$K$12)</f>
        <v>0</v>
      </c>
      <c r="AP25" s="59">
        <f t="shared" si="1"/>
        <v>0</v>
      </c>
    </row>
    <row r="26" ht="37.5" customHeight="1">
      <c r="A26" s="20">
        <v>22.0</v>
      </c>
      <c r="B26" s="128" t="str">
        <f>ATTENDANCE!AC$5</f>
        <v/>
      </c>
      <c r="C26" s="129">
        <f>B26*(ENROLL.!$E$5/ENROLL.!$K$5)</f>
        <v>0</v>
      </c>
      <c r="D26" s="129">
        <f>B26*(ENROLL.!$H$5/ENROLL.!$K$5)</f>
        <v>0</v>
      </c>
      <c r="E26" s="129">
        <f>B26*(ENROLL.!$N$5/ENROLL.!$K$5)</f>
        <v>0</v>
      </c>
      <c r="F26" s="129">
        <f>B26*(ENROLL.!$Q$5/ENROLL.!$K$5)</f>
        <v>0</v>
      </c>
      <c r="G26" s="22" t="str">
        <f>ATTENDANCE!AC6</f>
        <v/>
      </c>
      <c r="H26" s="129">
        <f>G26*(ENROLL.!$E$6/ENROLL.!$K$6)</f>
        <v>0</v>
      </c>
      <c r="I26" s="129">
        <f>G26*(ENROLL.!$H$6/ENROLL.!$K$6)</f>
        <v>0</v>
      </c>
      <c r="J26" s="129">
        <f>G26*(ENROLL.!$N$6/ENROLL.!$K$6)</f>
        <v>0</v>
      </c>
      <c r="K26" s="129">
        <f>G26*(ENROLL.!$Q$6/ENROLL.!$K$6)</f>
        <v>0</v>
      </c>
      <c r="L26" s="22" t="str">
        <f>ATTENDANCE!AC7</f>
        <v/>
      </c>
      <c r="M26" s="129">
        <f>L26*(ENROLL.!$E$7/ENROLL.!$K$7)</f>
        <v>0</v>
      </c>
      <c r="N26" s="129">
        <f>L26*(ENROLL.!$H$7/ENROLL.!$K$7)</f>
        <v>0</v>
      </c>
      <c r="O26" s="129">
        <f>L26*(ENROLL.!$N$7/ENROLL.!$K$7)</f>
        <v>0</v>
      </c>
      <c r="P26" s="129">
        <f>L26*(ENROLL.!$Q$7/ENROLL.!$K$7)</f>
        <v>0</v>
      </c>
      <c r="Q26" s="22" t="str">
        <f>ATTENDANCE!AC8</f>
        <v/>
      </c>
      <c r="R26" s="129">
        <f>Q26*(ENROLL.!$E$8/ENROLL.!$K$8)</f>
        <v>0</v>
      </c>
      <c r="S26" s="129">
        <f>Q26*(ENROLL.!$H$8/ENROLL.!$K$8)</f>
        <v>0</v>
      </c>
      <c r="T26" s="129">
        <f>Q26*(ENROLL.!$N$8/ENROLL.!$K$8)</f>
        <v>0</v>
      </c>
      <c r="U26" s="129">
        <f>Q26*(ENROLL.!$Q$8/ENROLL.!$K$8)</f>
        <v>0</v>
      </c>
      <c r="V26" s="22" t="str">
        <f>ATTENDANCE!AC9</f>
        <v/>
      </c>
      <c r="W26" s="129">
        <f>V26*(ENROLL.!$E$9/ENROLL.!$K$9)</f>
        <v>0</v>
      </c>
      <c r="X26" s="129">
        <f>V26*(ENROLL.!$H$9/ENROLL.!$K$9)</f>
        <v>0</v>
      </c>
      <c r="Y26" s="129">
        <f>V26*(ENROLL.!$N$9/ENROLL.!$K$9)</f>
        <v>0</v>
      </c>
      <c r="Z26" s="129">
        <f>V26*(ENROLL.!$Q$9/ENROLL.!$K$9)</f>
        <v>0</v>
      </c>
      <c r="AA26" s="22" t="str">
        <f>ATTENDANCE!AC11</f>
        <v/>
      </c>
      <c r="AB26" s="129">
        <f>AA26*(ENROLL.!$E$10/ENROLL.!$K$10)</f>
        <v>0</v>
      </c>
      <c r="AC26" s="129">
        <f>AA26*(ENROLL.!$H$10/ENROLL.!$K$10)</f>
        <v>0</v>
      </c>
      <c r="AD26" s="129">
        <f>AA26*(ENROLL.!$N$10/ENROLL.!$K$10)</f>
        <v>0</v>
      </c>
      <c r="AE26" s="129">
        <f>AA26*(ENROLL.!$Q$10/ENROLL.!$K$10)</f>
        <v>0</v>
      </c>
      <c r="AF26" s="22" t="str">
        <f>ATTENDANCE!AC12</f>
        <v/>
      </c>
      <c r="AG26" s="129">
        <f>AF26*(ENROLL.!$E$11/ENROLL.!$K$11)</f>
        <v>0</v>
      </c>
      <c r="AH26" s="129">
        <f>AF26*(ENROLL.!$H$11/ENROLL.!$K$11)</f>
        <v>0</v>
      </c>
      <c r="AI26" s="129">
        <f>AF26*(ENROLL.!$N$11/ENROLL.!$K$11)</f>
        <v>0</v>
      </c>
      <c r="AJ26" s="129">
        <f>AF26*(ENROLL.!$Q$11/ENROLL.!$K$11)</f>
        <v>0</v>
      </c>
      <c r="AK26" s="22" t="str">
        <f>ATTENDANCE!AC13</f>
        <v/>
      </c>
      <c r="AL26" s="143">
        <f>AK26*(ENROLL.!$E$12/ENROLL.!$K$12)</f>
        <v>0</v>
      </c>
      <c r="AM26" s="143">
        <f>AK26*(ENROLL.!$H$12/ENROLL.!$K$12)</f>
        <v>0</v>
      </c>
      <c r="AN26" s="143">
        <f>AK26*(ENROLL.!$N$12/ENROLL.!$K$12)</f>
        <v>0</v>
      </c>
      <c r="AO26" s="143">
        <f>AK26*(ENROLL.!$Q$12/ENROLL.!$K$12)</f>
        <v>0</v>
      </c>
      <c r="AP26" s="59">
        <f t="shared" si="1"/>
        <v>0</v>
      </c>
    </row>
    <row r="27" ht="37.5" customHeight="1">
      <c r="A27" s="20">
        <v>23.0</v>
      </c>
      <c r="B27" s="128" t="str">
        <f>ATTENDANCE!AD$5</f>
        <v/>
      </c>
      <c r="C27" s="129">
        <f>B27*(ENROLL.!$E$5/ENROLL.!$K$5)</f>
        <v>0</v>
      </c>
      <c r="D27" s="129">
        <f>B27*(ENROLL.!$H$5/ENROLL.!$K$5)</f>
        <v>0</v>
      </c>
      <c r="E27" s="129">
        <f>B27*(ENROLL.!$N$5/ENROLL.!$K$5)</f>
        <v>0</v>
      </c>
      <c r="F27" s="129">
        <f>B27*(ENROLL.!$Q$5/ENROLL.!$K$5)</f>
        <v>0</v>
      </c>
      <c r="G27" s="22" t="str">
        <f>ATTENDANCE!AD6</f>
        <v/>
      </c>
      <c r="H27" s="129">
        <f>G27*(ENROLL.!$E$6/ENROLL.!$K$6)</f>
        <v>0</v>
      </c>
      <c r="I27" s="129">
        <f>G27*(ENROLL.!$H$6/ENROLL.!$K$6)</f>
        <v>0</v>
      </c>
      <c r="J27" s="129">
        <f>G27*(ENROLL.!$N$6/ENROLL.!$K$6)</f>
        <v>0</v>
      </c>
      <c r="K27" s="129">
        <f>G27*(ENROLL.!$Q$6/ENROLL.!$K$6)</f>
        <v>0</v>
      </c>
      <c r="L27" s="22" t="str">
        <f>ATTENDANCE!AD7</f>
        <v/>
      </c>
      <c r="M27" s="129">
        <f>L27*(ENROLL.!$E$7/ENROLL.!$K$7)</f>
        <v>0</v>
      </c>
      <c r="N27" s="129">
        <f>L27*(ENROLL.!$H$7/ENROLL.!$K$7)</f>
        <v>0</v>
      </c>
      <c r="O27" s="129">
        <f>L27*(ENROLL.!$N$7/ENROLL.!$K$7)</f>
        <v>0</v>
      </c>
      <c r="P27" s="129">
        <f>L27*(ENROLL.!$Q$7/ENROLL.!$K$7)</f>
        <v>0</v>
      </c>
      <c r="Q27" s="22" t="str">
        <f>ATTENDANCE!AD8</f>
        <v/>
      </c>
      <c r="R27" s="129">
        <f>Q27*(ENROLL.!$E$8/ENROLL.!$K$8)</f>
        <v>0</v>
      </c>
      <c r="S27" s="129">
        <f>Q27*(ENROLL.!$H$8/ENROLL.!$K$8)</f>
        <v>0</v>
      </c>
      <c r="T27" s="129">
        <f>Q27*(ENROLL.!$N$8/ENROLL.!$K$8)</f>
        <v>0</v>
      </c>
      <c r="U27" s="129">
        <f>Q27*(ENROLL.!$Q$8/ENROLL.!$K$8)</f>
        <v>0</v>
      </c>
      <c r="V27" s="22" t="str">
        <f>ATTENDANCE!AD9</f>
        <v/>
      </c>
      <c r="W27" s="129">
        <f>V27*(ENROLL.!$E$9/ENROLL.!$K$9)</f>
        <v>0</v>
      </c>
      <c r="X27" s="129">
        <f>V27*(ENROLL.!$H$9/ENROLL.!$K$9)</f>
        <v>0</v>
      </c>
      <c r="Y27" s="129">
        <f>V27*(ENROLL.!$N$9/ENROLL.!$K$9)</f>
        <v>0</v>
      </c>
      <c r="Z27" s="129">
        <f>V27*(ENROLL.!$Q$9/ENROLL.!$K$9)</f>
        <v>0</v>
      </c>
      <c r="AA27" s="22" t="str">
        <f>ATTENDANCE!AD11</f>
        <v/>
      </c>
      <c r="AB27" s="129">
        <f>AA27*(ENROLL.!$E$10/ENROLL.!$K$10)</f>
        <v>0</v>
      </c>
      <c r="AC27" s="129">
        <f>AA27*(ENROLL.!$H$10/ENROLL.!$K$10)</f>
        <v>0</v>
      </c>
      <c r="AD27" s="129">
        <f>AA27*(ENROLL.!$N$10/ENROLL.!$K$10)</f>
        <v>0</v>
      </c>
      <c r="AE27" s="129">
        <f>AA27*(ENROLL.!$Q$10/ENROLL.!$K$10)</f>
        <v>0</v>
      </c>
      <c r="AF27" s="22" t="str">
        <f>ATTENDANCE!AD12</f>
        <v/>
      </c>
      <c r="AG27" s="129">
        <f>AF27*(ENROLL.!$E$11/ENROLL.!$K$11)</f>
        <v>0</v>
      </c>
      <c r="AH27" s="129">
        <f>AF27*(ENROLL.!$H$11/ENROLL.!$K$11)</f>
        <v>0</v>
      </c>
      <c r="AI27" s="129">
        <f>AF27*(ENROLL.!$N$11/ENROLL.!$K$11)</f>
        <v>0</v>
      </c>
      <c r="AJ27" s="129">
        <f>AF27*(ENROLL.!$Q$11/ENROLL.!$K$11)</f>
        <v>0</v>
      </c>
      <c r="AK27" s="22" t="str">
        <f>ATTENDANCE!AD13</f>
        <v/>
      </c>
      <c r="AL27" s="143">
        <f>AK27*(ENROLL.!$E$12/ENROLL.!$K$12)</f>
        <v>0</v>
      </c>
      <c r="AM27" s="143">
        <f>AK27*(ENROLL.!$H$12/ENROLL.!$K$12)</f>
        <v>0</v>
      </c>
      <c r="AN27" s="143">
        <f>AK27*(ENROLL.!$N$12/ENROLL.!$K$12)</f>
        <v>0</v>
      </c>
      <c r="AO27" s="143">
        <f>AK27*(ENROLL.!$Q$12/ENROLL.!$K$12)</f>
        <v>0</v>
      </c>
      <c r="AP27" s="59">
        <f t="shared" si="1"/>
        <v>0</v>
      </c>
    </row>
    <row r="28" ht="37.5" customHeight="1">
      <c r="A28" s="20">
        <v>24.0</v>
      </c>
      <c r="B28" s="128" t="str">
        <f>ATTENDANCE!AE$5</f>
        <v/>
      </c>
      <c r="C28" s="129">
        <f>B28*(ENROLL.!$E$5/ENROLL.!$K$5)</f>
        <v>0</v>
      </c>
      <c r="D28" s="129">
        <f>B28*(ENROLL.!$H$5/ENROLL.!$K$5)</f>
        <v>0</v>
      </c>
      <c r="E28" s="129">
        <f>B28*(ENROLL.!$N$5/ENROLL.!$K$5)</f>
        <v>0</v>
      </c>
      <c r="F28" s="129">
        <f>B28*(ENROLL.!$Q$5/ENROLL.!$K$5)</f>
        <v>0</v>
      </c>
      <c r="G28" s="22" t="str">
        <f>ATTENDANCE!AE6</f>
        <v/>
      </c>
      <c r="H28" s="129">
        <f>G28*(ENROLL.!$E$6/ENROLL.!$K$6)</f>
        <v>0</v>
      </c>
      <c r="I28" s="129">
        <f>G28*(ENROLL.!$H$6/ENROLL.!$K$6)</f>
        <v>0</v>
      </c>
      <c r="J28" s="129">
        <f>G28*(ENROLL.!$N$6/ENROLL.!$K$6)</f>
        <v>0</v>
      </c>
      <c r="K28" s="129">
        <f>G28*(ENROLL.!$Q$6/ENROLL.!$K$6)</f>
        <v>0</v>
      </c>
      <c r="L28" s="22" t="str">
        <f>ATTENDANCE!AE7</f>
        <v/>
      </c>
      <c r="M28" s="129">
        <f>L28*(ENROLL.!$E$7/ENROLL.!$K$7)</f>
        <v>0</v>
      </c>
      <c r="N28" s="129">
        <f>L28*(ENROLL.!$H$7/ENROLL.!$K$7)</f>
        <v>0</v>
      </c>
      <c r="O28" s="129">
        <f>L28*(ENROLL.!$N$7/ENROLL.!$K$7)</f>
        <v>0</v>
      </c>
      <c r="P28" s="129">
        <f>L28*(ENROLL.!$Q$7/ENROLL.!$K$7)</f>
        <v>0</v>
      </c>
      <c r="Q28" s="22" t="str">
        <f>ATTENDANCE!AE8</f>
        <v/>
      </c>
      <c r="R28" s="129">
        <f>Q28*(ENROLL.!$E$8/ENROLL.!$K$8)</f>
        <v>0</v>
      </c>
      <c r="S28" s="129">
        <f>Q28*(ENROLL.!$H$8/ENROLL.!$K$8)</f>
        <v>0</v>
      </c>
      <c r="T28" s="129">
        <f>Q28*(ENROLL.!$N$8/ENROLL.!$K$8)</f>
        <v>0</v>
      </c>
      <c r="U28" s="129">
        <f>Q28*(ENROLL.!$Q$8/ENROLL.!$K$8)</f>
        <v>0</v>
      </c>
      <c r="V28" s="22" t="str">
        <f>ATTENDANCE!AE9</f>
        <v/>
      </c>
      <c r="W28" s="129">
        <f>V28*(ENROLL.!$E$9/ENROLL.!$K$9)</f>
        <v>0</v>
      </c>
      <c r="X28" s="129">
        <f>V28*(ENROLL.!$H$9/ENROLL.!$K$9)</f>
        <v>0</v>
      </c>
      <c r="Y28" s="129">
        <f>V28*(ENROLL.!$N$9/ENROLL.!$K$9)</f>
        <v>0</v>
      </c>
      <c r="Z28" s="129">
        <f>V28*(ENROLL.!$Q$9/ENROLL.!$K$9)</f>
        <v>0</v>
      </c>
      <c r="AA28" s="22" t="str">
        <f>ATTENDANCE!AE11</f>
        <v/>
      </c>
      <c r="AB28" s="129">
        <f>AA28*(ENROLL.!$E$10/ENROLL.!$K$10)</f>
        <v>0</v>
      </c>
      <c r="AC28" s="129">
        <f>AA28*(ENROLL.!$H$10/ENROLL.!$K$10)</f>
        <v>0</v>
      </c>
      <c r="AD28" s="129">
        <f>AA28*(ENROLL.!$N$10/ENROLL.!$K$10)</f>
        <v>0</v>
      </c>
      <c r="AE28" s="129">
        <f>AA28*(ENROLL.!$Q$10/ENROLL.!$K$10)</f>
        <v>0</v>
      </c>
      <c r="AF28" s="22" t="str">
        <f>ATTENDANCE!AE12</f>
        <v/>
      </c>
      <c r="AG28" s="129">
        <f>AF28*(ENROLL.!$E$11/ENROLL.!$K$11)</f>
        <v>0</v>
      </c>
      <c r="AH28" s="129">
        <f>AF28*(ENROLL.!$H$11/ENROLL.!$K$11)</f>
        <v>0</v>
      </c>
      <c r="AI28" s="129">
        <f>AF28*(ENROLL.!$N$11/ENROLL.!$K$11)</f>
        <v>0</v>
      </c>
      <c r="AJ28" s="129">
        <f>AF28*(ENROLL.!$Q$11/ENROLL.!$K$11)</f>
        <v>0</v>
      </c>
      <c r="AK28" s="22" t="str">
        <f>ATTENDANCE!AE13</f>
        <v/>
      </c>
      <c r="AL28" s="143">
        <f>AK28*(ENROLL.!$E$12/ENROLL.!$K$12)</f>
        <v>0</v>
      </c>
      <c r="AM28" s="143">
        <f>AK28*(ENROLL.!$H$12/ENROLL.!$K$12)</f>
        <v>0</v>
      </c>
      <c r="AN28" s="143">
        <f>AK28*(ENROLL.!$N$12/ENROLL.!$K$12)</f>
        <v>0</v>
      </c>
      <c r="AO28" s="143">
        <f>AK28*(ENROLL.!$Q$12/ENROLL.!$K$12)</f>
        <v>0</v>
      </c>
      <c r="AP28" s="59">
        <f t="shared" si="1"/>
        <v>0</v>
      </c>
    </row>
    <row r="29" ht="37.5" customHeight="1">
      <c r="A29" s="20">
        <v>25.0</v>
      </c>
      <c r="B29" s="128" t="str">
        <f>ATTENDANCE!AF$5</f>
        <v/>
      </c>
      <c r="C29" s="129">
        <f>B29*(ENROLL.!$E$5/ENROLL.!$K$5)</f>
        <v>0</v>
      </c>
      <c r="D29" s="129">
        <f>B29*(ENROLL.!$H$5/ENROLL.!$K$5)</f>
        <v>0</v>
      </c>
      <c r="E29" s="129">
        <f>B29*(ENROLL.!$N$5/ENROLL.!$K$5)</f>
        <v>0</v>
      </c>
      <c r="F29" s="129">
        <f>B29*(ENROLL.!$Q$5/ENROLL.!$K$5)</f>
        <v>0</v>
      </c>
      <c r="G29" s="22" t="str">
        <f>ATTENDANCE!AF6</f>
        <v/>
      </c>
      <c r="H29" s="129">
        <f>G29*(ENROLL.!$E$6/ENROLL.!$K$6)</f>
        <v>0</v>
      </c>
      <c r="I29" s="129">
        <f>G29*(ENROLL.!$H$6/ENROLL.!$K$6)</f>
        <v>0</v>
      </c>
      <c r="J29" s="129">
        <f>G29*(ENROLL.!$N$6/ENROLL.!$K$6)</f>
        <v>0</v>
      </c>
      <c r="K29" s="129">
        <f>G29*(ENROLL.!$Q$6/ENROLL.!$K$6)</f>
        <v>0</v>
      </c>
      <c r="L29" s="22" t="str">
        <f>ATTENDANCE!AF7</f>
        <v/>
      </c>
      <c r="M29" s="129">
        <f>L29*(ENROLL.!$E$7/ENROLL.!$K$7)</f>
        <v>0</v>
      </c>
      <c r="N29" s="129">
        <f>L29*(ENROLL.!$H$7/ENROLL.!$K$7)</f>
        <v>0</v>
      </c>
      <c r="O29" s="129">
        <f>L29*(ENROLL.!$N$7/ENROLL.!$K$7)</f>
        <v>0</v>
      </c>
      <c r="P29" s="129">
        <f>L29*(ENROLL.!$Q$7/ENROLL.!$K$7)</f>
        <v>0</v>
      </c>
      <c r="Q29" s="22" t="str">
        <f>ATTENDANCE!AF8</f>
        <v/>
      </c>
      <c r="R29" s="129">
        <f>Q29*(ENROLL.!$E$8/ENROLL.!$K$8)</f>
        <v>0</v>
      </c>
      <c r="S29" s="129">
        <f>Q29*(ENROLL.!$H$8/ENROLL.!$K$8)</f>
        <v>0</v>
      </c>
      <c r="T29" s="129">
        <f>Q29*(ENROLL.!$N$8/ENROLL.!$K$8)</f>
        <v>0</v>
      </c>
      <c r="U29" s="129">
        <f>Q29*(ENROLL.!$Q$8/ENROLL.!$K$8)</f>
        <v>0</v>
      </c>
      <c r="V29" s="22" t="str">
        <f>ATTENDANCE!AF9</f>
        <v/>
      </c>
      <c r="W29" s="129">
        <f>V29*(ENROLL.!$E$9/ENROLL.!$K$9)</f>
        <v>0</v>
      </c>
      <c r="X29" s="129">
        <f>V29*(ENROLL.!$H$9/ENROLL.!$K$9)</f>
        <v>0</v>
      </c>
      <c r="Y29" s="129">
        <f>V29*(ENROLL.!$N$9/ENROLL.!$K$9)</f>
        <v>0</v>
      </c>
      <c r="Z29" s="129">
        <f>V29*(ENROLL.!$Q$9/ENROLL.!$K$9)</f>
        <v>0</v>
      </c>
      <c r="AA29" s="22" t="str">
        <f>ATTENDANCE!AF11</f>
        <v/>
      </c>
      <c r="AB29" s="129">
        <f>AA29*(ENROLL.!$E$10/ENROLL.!$K$10)</f>
        <v>0</v>
      </c>
      <c r="AC29" s="129">
        <f>AA29*(ENROLL.!$H$10/ENROLL.!$K$10)</f>
        <v>0</v>
      </c>
      <c r="AD29" s="129">
        <f>AA29*(ENROLL.!$N$10/ENROLL.!$K$10)</f>
        <v>0</v>
      </c>
      <c r="AE29" s="129">
        <f>AA29*(ENROLL.!$Q$10/ENROLL.!$K$10)</f>
        <v>0</v>
      </c>
      <c r="AF29" s="22" t="str">
        <f>ATTENDANCE!AF12</f>
        <v/>
      </c>
      <c r="AG29" s="129">
        <f>AF29*(ENROLL.!$E$11/ENROLL.!$K$11)</f>
        <v>0</v>
      </c>
      <c r="AH29" s="129">
        <f>AF29*(ENROLL.!$H$11/ENROLL.!$K$11)</f>
        <v>0</v>
      </c>
      <c r="AI29" s="129">
        <f>AF29*(ENROLL.!$N$11/ENROLL.!$K$11)</f>
        <v>0</v>
      </c>
      <c r="AJ29" s="129">
        <f>AF29*(ENROLL.!$Q$11/ENROLL.!$K$11)</f>
        <v>0</v>
      </c>
      <c r="AK29" s="22" t="str">
        <f>ATTENDANCE!AF13</f>
        <v/>
      </c>
      <c r="AL29" s="143">
        <f>AK29*(ENROLL.!$E$12/ENROLL.!$K$12)</f>
        <v>0</v>
      </c>
      <c r="AM29" s="143">
        <f>AK29*(ENROLL.!$H$12/ENROLL.!$K$12)</f>
        <v>0</v>
      </c>
      <c r="AN29" s="143">
        <f>AK29*(ENROLL.!$N$12/ENROLL.!$K$12)</f>
        <v>0</v>
      </c>
      <c r="AO29" s="143">
        <f>AK29*(ENROLL.!$Q$12/ENROLL.!$K$12)</f>
        <v>0</v>
      </c>
      <c r="AP29" s="59">
        <f t="shared" si="1"/>
        <v>0</v>
      </c>
    </row>
    <row r="30" ht="37.5" customHeight="1">
      <c r="A30" s="20">
        <v>26.0</v>
      </c>
      <c r="B30" s="128" t="str">
        <f>ATTENDANCE!AG$5</f>
        <v/>
      </c>
      <c r="C30" s="129">
        <f>B30*(ENROLL.!$E$5/ENROLL.!$K$5)</f>
        <v>0</v>
      </c>
      <c r="D30" s="129">
        <f>B30*(ENROLL.!$H$5/ENROLL.!$K$5)</f>
        <v>0</v>
      </c>
      <c r="E30" s="129">
        <f>B30*(ENROLL.!$N$5/ENROLL.!$K$5)</f>
        <v>0</v>
      </c>
      <c r="F30" s="129">
        <f>B30*(ENROLL.!$Q$5/ENROLL.!$K$5)</f>
        <v>0</v>
      </c>
      <c r="G30" s="22" t="str">
        <f>ATTENDANCE!AG6</f>
        <v/>
      </c>
      <c r="H30" s="129">
        <f>G30*(ENROLL.!$E$6/ENROLL.!$K$6)</f>
        <v>0</v>
      </c>
      <c r="I30" s="129">
        <f>G30*(ENROLL.!$H$6/ENROLL.!$K$6)</f>
        <v>0</v>
      </c>
      <c r="J30" s="129">
        <f>G30*(ENROLL.!$N$6/ENROLL.!$K$6)</f>
        <v>0</v>
      </c>
      <c r="K30" s="129">
        <f>G30*(ENROLL.!$Q$6/ENROLL.!$K$6)</f>
        <v>0</v>
      </c>
      <c r="L30" s="22" t="str">
        <f>ATTENDANCE!AG7</f>
        <v/>
      </c>
      <c r="M30" s="129">
        <f>L30*(ENROLL.!$E$7/ENROLL.!$K$7)</f>
        <v>0</v>
      </c>
      <c r="N30" s="129">
        <f>L30*(ENROLL.!$H$7/ENROLL.!$K$7)</f>
        <v>0</v>
      </c>
      <c r="O30" s="129">
        <f>L30*(ENROLL.!$N$7/ENROLL.!$K$7)</f>
        <v>0</v>
      </c>
      <c r="P30" s="129">
        <f>L30*(ENROLL.!$Q$7/ENROLL.!$K$7)</f>
        <v>0</v>
      </c>
      <c r="Q30" s="22" t="str">
        <f>ATTENDANCE!AG8</f>
        <v/>
      </c>
      <c r="R30" s="129">
        <f>Q30*(ENROLL.!$E$8/ENROLL.!$K$8)</f>
        <v>0</v>
      </c>
      <c r="S30" s="129">
        <f>Q30*(ENROLL.!$H$8/ENROLL.!$K$8)</f>
        <v>0</v>
      </c>
      <c r="T30" s="129">
        <f>Q30*(ENROLL.!$N$8/ENROLL.!$K$8)</f>
        <v>0</v>
      </c>
      <c r="U30" s="129">
        <f>Q30*(ENROLL.!$Q$8/ENROLL.!$K$8)</f>
        <v>0</v>
      </c>
      <c r="V30" s="22" t="str">
        <f>ATTENDANCE!AG9</f>
        <v/>
      </c>
      <c r="W30" s="129">
        <f>V30*(ENROLL.!$E$9/ENROLL.!$K$9)</f>
        <v>0</v>
      </c>
      <c r="X30" s="129">
        <f>V30*(ENROLL.!$H$9/ENROLL.!$K$9)</f>
        <v>0</v>
      </c>
      <c r="Y30" s="129">
        <f>V30*(ENROLL.!$N$9/ENROLL.!$K$9)</f>
        <v>0</v>
      </c>
      <c r="Z30" s="129">
        <f>V30*(ENROLL.!$Q$9/ENROLL.!$K$9)</f>
        <v>0</v>
      </c>
      <c r="AA30" s="22" t="str">
        <f>ATTENDANCE!AG11</f>
        <v/>
      </c>
      <c r="AB30" s="129">
        <f>AA30*(ENROLL.!$E$10/ENROLL.!$K$10)</f>
        <v>0</v>
      </c>
      <c r="AC30" s="129">
        <f>AA30*(ENROLL.!$H$10/ENROLL.!$K$10)</f>
        <v>0</v>
      </c>
      <c r="AD30" s="129">
        <f>AA30*(ENROLL.!$N$10/ENROLL.!$K$10)</f>
        <v>0</v>
      </c>
      <c r="AE30" s="129">
        <f>AA30*(ENROLL.!$Q$10/ENROLL.!$K$10)</f>
        <v>0</v>
      </c>
      <c r="AF30" s="22" t="str">
        <f>ATTENDANCE!AG12</f>
        <v/>
      </c>
      <c r="AG30" s="129">
        <f>AF30*(ENROLL.!$E$11/ENROLL.!$K$11)</f>
        <v>0</v>
      </c>
      <c r="AH30" s="129">
        <f>AF30*(ENROLL.!$H$11/ENROLL.!$K$11)</f>
        <v>0</v>
      </c>
      <c r="AI30" s="129">
        <f>AF30*(ENROLL.!$N$11/ENROLL.!$K$11)</f>
        <v>0</v>
      </c>
      <c r="AJ30" s="129">
        <f>AF30*(ENROLL.!$Q$11/ENROLL.!$K$11)</f>
        <v>0</v>
      </c>
      <c r="AK30" s="22" t="str">
        <f>ATTENDANCE!AG13</f>
        <v/>
      </c>
      <c r="AL30" s="143">
        <f>AK30*(ENROLL.!$E$12/ENROLL.!$K$12)</f>
        <v>0</v>
      </c>
      <c r="AM30" s="143">
        <f>AK30*(ENROLL.!$H$12/ENROLL.!$K$12)</f>
        <v>0</v>
      </c>
      <c r="AN30" s="143">
        <f>AK30*(ENROLL.!$N$12/ENROLL.!$K$12)</f>
        <v>0</v>
      </c>
      <c r="AO30" s="143">
        <f>AK30*(ENROLL.!$Q$12/ENROLL.!$K$12)</f>
        <v>0</v>
      </c>
      <c r="AP30" s="59">
        <f t="shared" si="1"/>
        <v>0</v>
      </c>
    </row>
    <row r="31" ht="37.5" customHeight="1">
      <c r="A31" s="20">
        <v>27.0</v>
      </c>
      <c r="B31" s="128" t="str">
        <f>ATTENDANCE!AH$5</f>
        <v/>
      </c>
      <c r="C31" s="129">
        <f>B31*(ENROLL.!$E$5/ENROLL.!$K$5)</f>
        <v>0</v>
      </c>
      <c r="D31" s="129">
        <f>B31*(ENROLL.!$H$5/ENROLL.!$K$5)</f>
        <v>0</v>
      </c>
      <c r="E31" s="129">
        <f>B31*(ENROLL.!$N$5/ENROLL.!$K$5)</f>
        <v>0</v>
      </c>
      <c r="F31" s="129">
        <f>B31*(ENROLL.!$Q$5/ENROLL.!$K$5)</f>
        <v>0</v>
      </c>
      <c r="G31" s="22" t="str">
        <f>ATTENDANCE!AH6</f>
        <v/>
      </c>
      <c r="H31" s="129">
        <f>G31*(ENROLL.!$E$6/ENROLL.!$K$6)</f>
        <v>0</v>
      </c>
      <c r="I31" s="129">
        <f>G31*(ENROLL.!$H$6/ENROLL.!$K$6)</f>
        <v>0</v>
      </c>
      <c r="J31" s="129">
        <f>G31*(ENROLL.!$N$6/ENROLL.!$K$6)</f>
        <v>0</v>
      </c>
      <c r="K31" s="129">
        <f>G31*(ENROLL.!$Q$6/ENROLL.!$K$6)</f>
        <v>0</v>
      </c>
      <c r="L31" s="22" t="str">
        <f>ATTENDANCE!AH7</f>
        <v/>
      </c>
      <c r="M31" s="129">
        <f>L31*(ENROLL.!$E$7/ENROLL.!$K$7)</f>
        <v>0</v>
      </c>
      <c r="N31" s="129">
        <f>L31*(ENROLL.!$H$7/ENROLL.!$K$7)</f>
        <v>0</v>
      </c>
      <c r="O31" s="129">
        <f>L31*(ENROLL.!$N$7/ENROLL.!$K$7)</f>
        <v>0</v>
      </c>
      <c r="P31" s="129">
        <f>L31*(ENROLL.!$Q$7/ENROLL.!$K$7)</f>
        <v>0</v>
      </c>
      <c r="Q31" s="22" t="str">
        <f>ATTENDANCE!AH8</f>
        <v/>
      </c>
      <c r="R31" s="129">
        <f>Q31*(ENROLL.!$E$8/ENROLL.!$K$8)</f>
        <v>0</v>
      </c>
      <c r="S31" s="129">
        <f>Q31*(ENROLL.!$H$8/ENROLL.!$K$8)</f>
        <v>0</v>
      </c>
      <c r="T31" s="129">
        <f>Q31*(ENROLL.!$N$8/ENROLL.!$K$8)</f>
        <v>0</v>
      </c>
      <c r="U31" s="129">
        <f>Q31*(ENROLL.!$Q$8/ENROLL.!$K$8)</f>
        <v>0</v>
      </c>
      <c r="V31" s="22" t="str">
        <f>ATTENDANCE!AH9</f>
        <v/>
      </c>
      <c r="W31" s="129">
        <f>V31*(ENROLL.!$E$9/ENROLL.!$K$9)</f>
        <v>0</v>
      </c>
      <c r="X31" s="129">
        <f>V31*(ENROLL.!$H$9/ENROLL.!$K$9)</f>
        <v>0</v>
      </c>
      <c r="Y31" s="129">
        <f>V31*(ENROLL.!$N$9/ENROLL.!$K$9)</f>
        <v>0</v>
      </c>
      <c r="Z31" s="129">
        <f>V31*(ENROLL.!$Q$9/ENROLL.!$K$9)</f>
        <v>0</v>
      </c>
      <c r="AA31" s="22" t="str">
        <f>ATTENDANCE!AH11</f>
        <v/>
      </c>
      <c r="AB31" s="129">
        <f>AA31*(ENROLL.!$E$10/ENROLL.!$K$10)</f>
        <v>0</v>
      </c>
      <c r="AC31" s="129">
        <f>AA31*(ENROLL.!$H$10/ENROLL.!$K$10)</f>
        <v>0</v>
      </c>
      <c r="AD31" s="129">
        <f>AA31*(ENROLL.!$N$10/ENROLL.!$K$10)</f>
        <v>0</v>
      </c>
      <c r="AE31" s="129">
        <f>AA31*(ENROLL.!$Q$10/ENROLL.!$K$10)</f>
        <v>0</v>
      </c>
      <c r="AF31" s="22" t="str">
        <f>ATTENDANCE!AH12</f>
        <v/>
      </c>
      <c r="AG31" s="129">
        <f>AF31*(ENROLL.!$E$11/ENROLL.!$K$11)</f>
        <v>0</v>
      </c>
      <c r="AH31" s="129">
        <f>AF31*(ENROLL.!$H$11/ENROLL.!$K$11)</f>
        <v>0</v>
      </c>
      <c r="AI31" s="129">
        <f>AF31*(ENROLL.!$N$11/ENROLL.!$K$11)</f>
        <v>0</v>
      </c>
      <c r="AJ31" s="129">
        <f>AF31*(ENROLL.!$Q$11/ENROLL.!$K$11)</f>
        <v>0</v>
      </c>
      <c r="AK31" s="22" t="str">
        <f>ATTENDANCE!AH13</f>
        <v/>
      </c>
      <c r="AL31" s="143">
        <f>AK31*(ENROLL.!$E$12/ENROLL.!$K$12)</f>
        <v>0</v>
      </c>
      <c r="AM31" s="143">
        <f>AK31*(ENROLL.!$H$12/ENROLL.!$K$12)</f>
        <v>0</v>
      </c>
      <c r="AN31" s="143">
        <f>AK31*(ENROLL.!$N$12/ENROLL.!$K$12)</f>
        <v>0</v>
      </c>
      <c r="AO31" s="143">
        <f>AK31*(ENROLL.!$Q$12/ENROLL.!$K$12)</f>
        <v>0</v>
      </c>
      <c r="AP31" s="59">
        <f t="shared" si="1"/>
        <v>0</v>
      </c>
    </row>
    <row r="32" ht="37.5" customHeight="1">
      <c r="A32" s="20">
        <v>28.0</v>
      </c>
      <c r="B32" s="128" t="str">
        <f>ATTENDANCE!AI$5</f>
        <v/>
      </c>
      <c r="C32" s="129">
        <f>B32*(ENROLL.!$E$5/ENROLL.!$K$5)</f>
        <v>0</v>
      </c>
      <c r="D32" s="129">
        <f>B32*(ENROLL.!$H$5/ENROLL.!$K$5)</f>
        <v>0</v>
      </c>
      <c r="E32" s="129">
        <f>B32*(ENROLL.!$N$5/ENROLL.!$K$5)</f>
        <v>0</v>
      </c>
      <c r="F32" s="129">
        <f>B32*(ENROLL.!$Q$5/ENROLL.!$K$5)</f>
        <v>0</v>
      </c>
      <c r="G32" s="22" t="str">
        <f>ATTENDANCE!AI6</f>
        <v/>
      </c>
      <c r="H32" s="129">
        <f>G32*(ENROLL.!$E$6/ENROLL.!$K$6)</f>
        <v>0</v>
      </c>
      <c r="I32" s="129">
        <f>G32*(ENROLL.!$H$6/ENROLL.!$K$6)</f>
        <v>0</v>
      </c>
      <c r="J32" s="129">
        <f>G32*(ENROLL.!$N$6/ENROLL.!$K$6)</f>
        <v>0</v>
      </c>
      <c r="K32" s="129">
        <f>G32*(ENROLL.!$Q$6/ENROLL.!$K$6)</f>
        <v>0</v>
      </c>
      <c r="L32" s="22" t="str">
        <f>ATTENDANCE!AI7</f>
        <v/>
      </c>
      <c r="M32" s="129">
        <f>L32*(ENROLL.!$E$7/ENROLL.!$K$7)</f>
        <v>0</v>
      </c>
      <c r="N32" s="129">
        <f>L32*(ENROLL.!$H$7/ENROLL.!$K$7)</f>
        <v>0</v>
      </c>
      <c r="O32" s="129">
        <f>L32*(ENROLL.!$N$7/ENROLL.!$K$7)</f>
        <v>0</v>
      </c>
      <c r="P32" s="129">
        <f>L32*(ENROLL.!$Q$7/ENROLL.!$K$7)</f>
        <v>0</v>
      </c>
      <c r="Q32" s="22" t="str">
        <f>ATTENDANCE!AI8</f>
        <v/>
      </c>
      <c r="R32" s="129">
        <f>Q32*(ENROLL.!$E$8/ENROLL.!$K$8)</f>
        <v>0</v>
      </c>
      <c r="S32" s="129">
        <f>Q32*(ENROLL.!$H$8/ENROLL.!$K$8)</f>
        <v>0</v>
      </c>
      <c r="T32" s="129">
        <f>Q32*(ENROLL.!$N$8/ENROLL.!$K$8)</f>
        <v>0</v>
      </c>
      <c r="U32" s="129">
        <f>Q32*(ENROLL.!$Q$8/ENROLL.!$K$8)</f>
        <v>0</v>
      </c>
      <c r="V32" s="22" t="str">
        <f>ATTENDANCE!AI9</f>
        <v/>
      </c>
      <c r="W32" s="129">
        <f>V32*(ENROLL.!$E$9/ENROLL.!$K$9)</f>
        <v>0</v>
      </c>
      <c r="X32" s="129">
        <f>V32*(ENROLL.!$H$9/ENROLL.!$K$9)</f>
        <v>0</v>
      </c>
      <c r="Y32" s="129">
        <f>V32*(ENROLL.!$N$9/ENROLL.!$K$9)</f>
        <v>0</v>
      </c>
      <c r="Z32" s="129">
        <f>V32*(ENROLL.!$Q$9/ENROLL.!$K$9)</f>
        <v>0</v>
      </c>
      <c r="AA32" s="22" t="str">
        <f>ATTENDANCE!AI11</f>
        <v/>
      </c>
      <c r="AB32" s="129">
        <f>AA32*(ENROLL.!$E$10/ENROLL.!$K$10)</f>
        <v>0</v>
      </c>
      <c r="AC32" s="129">
        <f>AA32*(ENROLL.!$H$10/ENROLL.!$K$10)</f>
        <v>0</v>
      </c>
      <c r="AD32" s="129">
        <f>AA32*(ENROLL.!$N$10/ENROLL.!$K$10)</f>
        <v>0</v>
      </c>
      <c r="AE32" s="129">
        <f>AA32*(ENROLL.!$Q$10/ENROLL.!$K$10)</f>
        <v>0</v>
      </c>
      <c r="AF32" s="22" t="str">
        <f>ATTENDANCE!AI12</f>
        <v/>
      </c>
      <c r="AG32" s="129">
        <f>AF32*(ENROLL.!$E$11/ENROLL.!$K$11)</f>
        <v>0</v>
      </c>
      <c r="AH32" s="129">
        <f>AF32*(ENROLL.!$H$11/ENROLL.!$K$11)</f>
        <v>0</v>
      </c>
      <c r="AI32" s="129">
        <f>AF32*(ENROLL.!$N$11/ENROLL.!$K$11)</f>
        <v>0</v>
      </c>
      <c r="AJ32" s="129">
        <f>AF32*(ENROLL.!$Q$11/ENROLL.!$K$11)</f>
        <v>0</v>
      </c>
      <c r="AK32" s="22" t="str">
        <f>ATTENDANCE!AI13</f>
        <v/>
      </c>
      <c r="AL32" s="143">
        <f>AK32*(ENROLL.!$E$12/ENROLL.!$K$12)</f>
        <v>0</v>
      </c>
      <c r="AM32" s="143">
        <f>AK32*(ENROLL.!$H$12/ENROLL.!$K$12)</f>
        <v>0</v>
      </c>
      <c r="AN32" s="143">
        <f>AK32*(ENROLL.!$N$12/ENROLL.!$K$12)</f>
        <v>0</v>
      </c>
      <c r="AO32" s="143">
        <f>AK32*(ENROLL.!$Q$12/ENROLL.!$K$12)</f>
        <v>0</v>
      </c>
      <c r="AP32" s="59">
        <f t="shared" si="1"/>
        <v>0</v>
      </c>
    </row>
    <row r="33" ht="37.5" customHeight="1">
      <c r="A33" s="20">
        <v>29.0</v>
      </c>
      <c r="B33" s="128" t="str">
        <f>ATTENDANCE!AJ$5</f>
        <v/>
      </c>
      <c r="C33" s="129">
        <f>B33*(ENROLL.!$E$5/ENROLL.!$K$5)</f>
        <v>0</v>
      </c>
      <c r="D33" s="129">
        <f>B33*(ENROLL.!$H$5/ENROLL.!$K$5)</f>
        <v>0</v>
      </c>
      <c r="E33" s="129">
        <f>B33*(ENROLL.!$N$5/ENROLL.!$K$5)</f>
        <v>0</v>
      </c>
      <c r="F33" s="129">
        <f>B33*(ENROLL.!$Q$5/ENROLL.!$K$5)</f>
        <v>0</v>
      </c>
      <c r="G33" s="22" t="str">
        <f>ATTENDANCE!AJ6</f>
        <v/>
      </c>
      <c r="H33" s="129">
        <f>G33*(ENROLL.!$E$6/ENROLL.!$K$6)</f>
        <v>0</v>
      </c>
      <c r="I33" s="129">
        <f>G33*(ENROLL.!$H$6/ENROLL.!$K$6)</f>
        <v>0</v>
      </c>
      <c r="J33" s="129">
        <f>G33*(ENROLL.!$N$6/ENROLL.!$K$6)</f>
        <v>0</v>
      </c>
      <c r="K33" s="129">
        <f>G33*(ENROLL.!$Q$6/ENROLL.!$K$6)</f>
        <v>0</v>
      </c>
      <c r="L33" s="22" t="str">
        <f>ATTENDANCE!AJ7</f>
        <v/>
      </c>
      <c r="M33" s="129">
        <f>L33*(ENROLL.!$E$7/ENROLL.!$K$7)</f>
        <v>0</v>
      </c>
      <c r="N33" s="129">
        <f>L33*(ENROLL.!$H$7/ENROLL.!$K$7)</f>
        <v>0</v>
      </c>
      <c r="O33" s="129">
        <f>L33*(ENROLL.!$N$7/ENROLL.!$K$7)</f>
        <v>0</v>
      </c>
      <c r="P33" s="129">
        <f>L33*(ENROLL.!$Q$7/ENROLL.!$K$7)</f>
        <v>0</v>
      </c>
      <c r="Q33" s="22" t="str">
        <f>ATTENDANCE!AJ8</f>
        <v/>
      </c>
      <c r="R33" s="129">
        <f>Q33*(ENROLL.!$E$8/ENROLL.!$K$8)</f>
        <v>0</v>
      </c>
      <c r="S33" s="129">
        <f>Q33*(ENROLL.!$H$8/ENROLL.!$K$8)</f>
        <v>0</v>
      </c>
      <c r="T33" s="129">
        <f>Q33*(ENROLL.!$N$8/ENROLL.!$K$8)</f>
        <v>0</v>
      </c>
      <c r="U33" s="129">
        <f>Q33*(ENROLL.!$Q$8/ENROLL.!$K$8)</f>
        <v>0</v>
      </c>
      <c r="V33" s="22" t="str">
        <f>ATTENDANCE!AJ9</f>
        <v/>
      </c>
      <c r="W33" s="129">
        <f>V33*(ENROLL.!$E$9/ENROLL.!$K$9)</f>
        <v>0</v>
      </c>
      <c r="X33" s="129">
        <f>V33*(ENROLL.!$H$9/ENROLL.!$K$9)</f>
        <v>0</v>
      </c>
      <c r="Y33" s="129">
        <f>V33*(ENROLL.!$N$9/ENROLL.!$K$9)</f>
        <v>0</v>
      </c>
      <c r="Z33" s="129">
        <f>V33*(ENROLL.!$Q$9/ENROLL.!$K$9)</f>
        <v>0</v>
      </c>
      <c r="AA33" s="22" t="str">
        <f>ATTENDANCE!AJ11</f>
        <v/>
      </c>
      <c r="AB33" s="129">
        <f>AA33*(ENROLL.!$E$10/ENROLL.!$K$10)</f>
        <v>0</v>
      </c>
      <c r="AC33" s="129">
        <f>AA33*(ENROLL.!$H$10/ENROLL.!$K$10)</f>
        <v>0</v>
      </c>
      <c r="AD33" s="129">
        <f>AA33*(ENROLL.!$N$10/ENROLL.!$K$10)</f>
        <v>0</v>
      </c>
      <c r="AE33" s="129">
        <f>AA33*(ENROLL.!$Q$10/ENROLL.!$K$10)</f>
        <v>0</v>
      </c>
      <c r="AF33" s="22" t="str">
        <f>ATTENDANCE!AJ12</f>
        <v/>
      </c>
      <c r="AG33" s="129">
        <f>AF33*(ENROLL.!$E$11/ENROLL.!$K$11)</f>
        <v>0</v>
      </c>
      <c r="AH33" s="129">
        <f>AF33*(ENROLL.!$H$11/ENROLL.!$K$11)</f>
        <v>0</v>
      </c>
      <c r="AI33" s="129">
        <f>AF33*(ENROLL.!$N$11/ENROLL.!$K$11)</f>
        <v>0</v>
      </c>
      <c r="AJ33" s="129">
        <f>AF33*(ENROLL.!$Q$11/ENROLL.!$K$11)</f>
        <v>0</v>
      </c>
      <c r="AK33" s="22" t="str">
        <f>ATTENDANCE!AJ13</f>
        <v/>
      </c>
      <c r="AL33" s="143">
        <f>AK33*(ENROLL.!$E$12/ENROLL.!$K$12)</f>
        <v>0</v>
      </c>
      <c r="AM33" s="143">
        <f>AK33*(ENROLL.!$H$12/ENROLL.!$K$12)</f>
        <v>0</v>
      </c>
      <c r="AN33" s="143">
        <f>AK33*(ENROLL.!$N$12/ENROLL.!$K$12)</f>
        <v>0</v>
      </c>
      <c r="AO33" s="143">
        <f>AK33*(ENROLL.!$Q$12/ENROLL.!$K$12)</f>
        <v>0</v>
      </c>
      <c r="AP33" s="59">
        <f t="shared" si="1"/>
        <v>0</v>
      </c>
    </row>
    <row r="34" ht="37.5" customHeight="1">
      <c r="A34" s="20">
        <v>30.0</v>
      </c>
      <c r="B34" s="128" t="str">
        <f>ATTENDANCE!AK$5</f>
        <v/>
      </c>
      <c r="C34" s="129">
        <f>B34*(ENROLL.!$E$5/ENROLL.!$K$5)</f>
        <v>0</v>
      </c>
      <c r="D34" s="129">
        <f>B34*(ENROLL.!$H$5/ENROLL.!$K$5)</f>
        <v>0</v>
      </c>
      <c r="E34" s="129">
        <f>B34*(ENROLL.!$N$5/ENROLL.!$K$5)</f>
        <v>0</v>
      </c>
      <c r="F34" s="129">
        <f>B34*(ENROLL.!$Q$5/ENROLL.!$K$5)</f>
        <v>0</v>
      </c>
      <c r="G34" s="22" t="str">
        <f>ATTENDANCE!AK6</f>
        <v/>
      </c>
      <c r="H34" s="129">
        <f>G34*(ENROLL.!$E$6/ENROLL.!$K$6)</f>
        <v>0</v>
      </c>
      <c r="I34" s="129">
        <f>G34*(ENROLL.!$H$6/ENROLL.!$K$6)</f>
        <v>0</v>
      </c>
      <c r="J34" s="129">
        <f>G34*(ENROLL.!$N$6/ENROLL.!$K$6)</f>
        <v>0</v>
      </c>
      <c r="K34" s="129">
        <f>G34*(ENROLL.!$Q$6/ENROLL.!$K$6)</f>
        <v>0</v>
      </c>
      <c r="L34" s="22" t="str">
        <f>ATTENDANCE!AK7</f>
        <v/>
      </c>
      <c r="M34" s="129">
        <f>L34*(ENROLL.!$E$7/ENROLL.!$K$7)</f>
        <v>0</v>
      </c>
      <c r="N34" s="129">
        <f>L34*(ENROLL.!$H$7/ENROLL.!$K$7)</f>
        <v>0</v>
      </c>
      <c r="O34" s="129">
        <f>L34*(ENROLL.!$N$7/ENROLL.!$K$7)</f>
        <v>0</v>
      </c>
      <c r="P34" s="129">
        <f>L34*(ENROLL.!$Q$7/ENROLL.!$K$7)</f>
        <v>0</v>
      </c>
      <c r="Q34" s="22" t="str">
        <f>ATTENDANCE!AK8</f>
        <v/>
      </c>
      <c r="R34" s="129">
        <f>Q34*(ENROLL.!$E$8/ENROLL.!$K$8)</f>
        <v>0</v>
      </c>
      <c r="S34" s="129">
        <f>Q34*(ENROLL.!$H$8/ENROLL.!$K$8)</f>
        <v>0</v>
      </c>
      <c r="T34" s="129">
        <f>Q34*(ENROLL.!$N$8/ENROLL.!$K$8)</f>
        <v>0</v>
      </c>
      <c r="U34" s="129">
        <f>Q34*(ENROLL.!$Q$8/ENROLL.!$K$8)</f>
        <v>0</v>
      </c>
      <c r="V34" s="22" t="str">
        <f>ATTENDANCE!AK9</f>
        <v/>
      </c>
      <c r="W34" s="129">
        <f>V34*(ENROLL.!$E$9/ENROLL.!$K$9)</f>
        <v>0</v>
      </c>
      <c r="X34" s="129">
        <f>V34*(ENROLL.!$H$9/ENROLL.!$K$9)</f>
        <v>0</v>
      </c>
      <c r="Y34" s="129">
        <f>V34*(ENROLL.!$N$9/ENROLL.!$K$9)</f>
        <v>0</v>
      </c>
      <c r="Z34" s="129">
        <f>V34*(ENROLL.!$Q$9/ENROLL.!$K$9)</f>
        <v>0</v>
      </c>
      <c r="AA34" s="22" t="str">
        <f>ATTENDANCE!AK11</f>
        <v/>
      </c>
      <c r="AB34" s="129">
        <f>AA34*(ENROLL.!$E$10/ENROLL.!$K$10)</f>
        <v>0</v>
      </c>
      <c r="AC34" s="129">
        <f>AA34*(ENROLL.!$H$10/ENROLL.!$K$10)</f>
        <v>0</v>
      </c>
      <c r="AD34" s="129">
        <f>AA34*(ENROLL.!$N$10/ENROLL.!$K$10)</f>
        <v>0</v>
      </c>
      <c r="AE34" s="129">
        <f>AA34*(ENROLL.!$Q$10/ENROLL.!$K$10)</f>
        <v>0</v>
      </c>
      <c r="AF34" s="22" t="str">
        <f>ATTENDANCE!AK12</f>
        <v/>
      </c>
      <c r="AG34" s="129">
        <f>AF34*(ENROLL.!$E$11/ENROLL.!$K$11)</f>
        <v>0</v>
      </c>
      <c r="AH34" s="129">
        <f>AF34*(ENROLL.!$H$11/ENROLL.!$K$11)</f>
        <v>0</v>
      </c>
      <c r="AI34" s="129">
        <f>AF34*(ENROLL.!$N$11/ENROLL.!$K$11)</f>
        <v>0</v>
      </c>
      <c r="AJ34" s="129">
        <f>AF34*(ENROLL.!$Q$11/ENROLL.!$K$11)</f>
        <v>0</v>
      </c>
      <c r="AK34" s="22" t="str">
        <f>ATTENDANCE!AK13</f>
        <v/>
      </c>
      <c r="AL34" s="143">
        <f>AK34*(ENROLL.!$E$12/ENROLL.!$K$12)</f>
        <v>0</v>
      </c>
      <c r="AM34" s="143">
        <f>AK34*(ENROLL.!$H$12/ENROLL.!$K$12)</f>
        <v>0</v>
      </c>
      <c r="AN34" s="143">
        <f>AK34*(ENROLL.!$N$12/ENROLL.!$K$12)</f>
        <v>0</v>
      </c>
      <c r="AO34" s="143">
        <f>AK34*(ENROLL.!$Q$12/ENROLL.!$K$12)</f>
        <v>0</v>
      </c>
      <c r="AP34" s="59">
        <f t="shared" si="1"/>
        <v>0</v>
      </c>
    </row>
    <row r="35" ht="37.5" customHeight="1">
      <c r="A35" s="20">
        <v>31.0</v>
      </c>
      <c r="B35" s="128" t="str">
        <f>ATTENDANCE!AL$5</f>
        <v/>
      </c>
      <c r="C35" s="129">
        <f>B35*(ENROLL.!$E$5/ENROLL.!$K$5)</f>
        <v>0</v>
      </c>
      <c r="D35" s="129">
        <f>B35*(ENROLL.!$H$5/ENROLL.!$K$5)</f>
        <v>0</v>
      </c>
      <c r="E35" s="129">
        <f>B35*(ENROLL.!$N$5/ENROLL.!$K$5)</f>
        <v>0</v>
      </c>
      <c r="F35" s="129">
        <f>B35*(ENROLL.!$Q$5/ENROLL.!$K$5)</f>
        <v>0</v>
      </c>
      <c r="G35" s="22" t="str">
        <f>ATTENDANCE!AL6</f>
        <v/>
      </c>
      <c r="H35" s="129">
        <f>G35*(ENROLL.!$E$6/ENROLL.!$K$6)</f>
        <v>0</v>
      </c>
      <c r="I35" s="129">
        <f>G35*(ENROLL.!$H$6/ENROLL.!$K$6)</f>
        <v>0</v>
      </c>
      <c r="J35" s="129">
        <f>G35*(ENROLL.!$N$6/ENROLL.!$K$6)</f>
        <v>0</v>
      </c>
      <c r="K35" s="129">
        <f>G35*(ENROLL.!$Q$6/ENROLL.!$K$6)</f>
        <v>0</v>
      </c>
      <c r="L35" s="22" t="str">
        <f>ATTENDANCE!AL7</f>
        <v/>
      </c>
      <c r="M35" s="129">
        <f>L35*(ENROLL.!$E$7/ENROLL.!$K$7)</f>
        <v>0</v>
      </c>
      <c r="N35" s="129">
        <f>L35*(ENROLL.!$H$7/ENROLL.!$K$7)</f>
        <v>0</v>
      </c>
      <c r="O35" s="129">
        <f>L35*(ENROLL.!$N$7/ENROLL.!$K$7)</f>
        <v>0</v>
      </c>
      <c r="P35" s="129">
        <f>L35*(ENROLL.!$Q$7/ENROLL.!$K$7)</f>
        <v>0</v>
      </c>
      <c r="Q35" s="22" t="str">
        <f>ATTENDANCE!AL8</f>
        <v/>
      </c>
      <c r="R35" s="129">
        <f>Q35*(ENROLL.!$E$8/ENROLL.!$K$8)</f>
        <v>0</v>
      </c>
      <c r="S35" s="129">
        <f>Q35*(ENROLL.!$H$8/ENROLL.!$K$8)</f>
        <v>0</v>
      </c>
      <c r="T35" s="129">
        <f>Q35*(ENROLL.!$N$8/ENROLL.!$K$8)</f>
        <v>0</v>
      </c>
      <c r="U35" s="129">
        <f>Q35*(ENROLL.!$Q$8/ENROLL.!$K$8)</f>
        <v>0</v>
      </c>
      <c r="V35" s="22" t="str">
        <f>ATTENDANCE!AL9</f>
        <v/>
      </c>
      <c r="W35" s="129">
        <f>V35*(ENROLL.!$E$9/ENROLL.!$K$9)</f>
        <v>0</v>
      </c>
      <c r="X35" s="129">
        <f>V35*(ENROLL.!$H$9/ENROLL.!$K$9)</f>
        <v>0</v>
      </c>
      <c r="Y35" s="129">
        <f>V35*(ENROLL.!$N$9/ENROLL.!$K$9)</f>
        <v>0</v>
      </c>
      <c r="Z35" s="129">
        <f>V35*(ENROLL.!$Q$9/ENROLL.!$K$9)</f>
        <v>0</v>
      </c>
      <c r="AA35" s="234" t="str">
        <f>ATTENDANCE!AL11</f>
        <v/>
      </c>
      <c r="AB35" s="129">
        <f>AA35*(ENROLL.!$E$10/ENROLL.!$K$10)</f>
        <v>0</v>
      </c>
      <c r="AC35" s="129">
        <f>AA35*(ENROLL.!$H$10/ENROLL.!$K$10)</f>
        <v>0</v>
      </c>
      <c r="AD35" s="129">
        <f>AA35*(ENROLL.!$N$10/ENROLL.!$K$10)</f>
        <v>0</v>
      </c>
      <c r="AE35" s="129">
        <f>AA35*(ENROLL.!$Q$10/ENROLL.!$K$10)</f>
        <v>0</v>
      </c>
      <c r="AF35" s="234" t="str">
        <f>ATTENDANCE!AL12</f>
        <v/>
      </c>
      <c r="AG35" s="129">
        <f>AF35*(ENROLL.!$E$11/ENROLL.!$K$11)</f>
        <v>0</v>
      </c>
      <c r="AH35" s="129">
        <f>AF35*(ENROLL.!$H$11/ENROLL.!$K$11)</f>
        <v>0</v>
      </c>
      <c r="AI35" s="129">
        <f>AF35*(ENROLL.!$N$11/ENROLL.!$K$11)</f>
        <v>0</v>
      </c>
      <c r="AJ35" s="129">
        <f>AF35*(ENROLL.!$Q$11/ENROLL.!$K$11)</f>
        <v>0</v>
      </c>
      <c r="AK35" s="234" t="str">
        <f>ATTENDANCE!AL13</f>
        <v/>
      </c>
      <c r="AL35" s="143">
        <f>AK35*(ENROLL.!$E$12/ENROLL.!$K$12)</f>
        <v>0</v>
      </c>
      <c r="AM35" s="143">
        <f>AK35*(ENROLL.!$H$12/ENROLL.!$K$12)</f>
        <v>0</v>
      </c>
      <c r="AN35" s="143">
        <f>AK35*(ENROLL.!$N$12/ENROLL.!$K$12)</f>
        <v>0</v>
      </c>
      <c r="AO35" s="143">
        <f>AK35*(ENROLL.!$Q$12/ENROLL.!$K$12)</f>
        <v>0</v>
      </c>
      <c r="AP35" s="238">
        <f t="shared" si="1"/>
        <v>0</v>
      </c>
    </row>
    <row r="36" ht="66.75" customHeight="1">
      <c r="A36" s="239" t="s">
        <v>94</v>
      </c>
      <c r="B36" s="240">
        <f t="shared" ref="B36:AP36" si="2">SUM(B5:B35)</f>
        <v>0</v>
      </c>
      <c r="C36" s="241">
        <f t="shared" si="2"/>
        <v>0</v>
      </c>
      <c r="D36" s="241">
        <f t="shared" si="2"/>
        <v>0</v>
      </c>
      <c r="E36" s="241">
        <f t="shared" si="2"/>
        <v>0</v>
      </c>
      <c r="F36" s="241">
        <f t="shared" si="2"/>
        <v>0</v>
      </c>
      <c r="G36" s="240">
        <f t="shared" si="2"/>
        <v>0</v>
      </c>
      <c r="H36" s="241">
        <f t="shared" si="2"/>
        <v>0</v>
      </c>
      <c r="I36" s="241">
        <f t="shared" si="2"/>
        <v>0</v>
      </c>
      <c r="J36" s="241">
        <f t="shared" si="2"/>
        <v>0</v>
      </c>
      <c r="K36" s="241">
        <f t="shared" si="2"/>
        <v>0</v>
      </c>
      <c r="L36" s="240">
        <f t="shared" si="2"/>
        <v>0</v>
      </c>
      <c r="M36" s="241">
        <f t="shared" si="2"/>
        <v>0</v>
      </c>
      <c r="N36" s="241">
        <f t="shared" si="2"/>
        <v>0</v>
      </c>
      <c r="O36" s="241">
        <f t="shared" si="2"/>
        <v>0</v>
      </c>
      <c r="P36" s="241">
        <f t="shared" si="2"/>
        <v>0</v>
      </c>
      <c r="Q36" s="240">
        <f t="shared" si="2"/>
        <v>0</v>
      </c>
      <c r="R36" s="241">
        <f t="shared" si="2"/>
        <v>0</v>
      </c>
      <c r="S36" s="241">
        <f t="shared" si="2"/>
        <v>0</v>
      </c>
      <c r="T36" s="241">
        <f t="shared" si="2"/>
        <v>0</v>
      </c>
      <c r="U36" s="241">
        <f t="shared" si="2"/>
        <v>0</v>
      </c>
      <c r="V36" s="240">
        <f t="shared" si="2"/>
        <v>0</v>
      </c>
      <c r="W36" s="241">
        <f t="shared" si="2"/>
        <v>0</v>
      </c>
      <c r="X36" s="241">
        <f t="shared" si="2"/>
        <v>0</v>
      </c>
      <c r="Y36" s="241">
        <f t="shared" si="2"/>
        <v>0</v>
      </c>
      <c r="Z36" s="241">
        <f t="shared" si="2"/>
        <v>0</v>
      </c>
      <c r="AA36" s="243">
        <f t="shared" si="2"/>
        <v>0</v>
      </c>
      <c r="AB36" s="241">
        <f t="shared" si="2"/>
        <v>0</v>
      </c>
      <c r="AC36" s="241">
        <f t="shared" si="2"/>
        <v>0</v>
      </c>
      <c r="AD36" s="241">
        <f t="shared" si="2"/>
        <v>0</v>
      </c>
      <c r="AE36" s="241">
        <f t="shared" si="2"/>
        <v>0</v>
      </c>
      <c r="AF36" s="243">
        <f t="shared" si="2"/>
        <v>0</v>
      </c>
      <c r="AG36" s="241">
        <f t="shared" si="2"/>
        <v>0</v>
      </c>
      <c r="AH36" s="241">
        <f t="shared" si="2"/>
        <v>0</v>
      </c>
      <c r="AI36" s="241">
        <f t="shared" si="2"/>
        <v>0</v>
      </c>
      <c r="AJ36" s="241">
        <f t="shared" si="2"/>
        <v>0</v>
      </c>
      <c r="AK36" s="243">
        <f t="shared" si="2"/>
        <v>0</v>
      </c>
      <c r="AL36" s="245">
        <f t="shared" si="2"/>
        <v>0</v>
      </c>
      <c r="AM36" s="245">
        <f t="shared" si="2"/>
        <v>0</v>
      </c>
      <c r="AN36" s="245">
        <f t="shared" si="2"/>
        <v>0</v>
      </c>
      <c r="AO36" s="245">
        <f t="shared" si="2"/>
        <v>0</v>
      </c>
      <c r="AP36" s="243">
        <f t="shared" si="2"/>
        <v>0</v>
      </c>
    </row>
  </sheetData>
  <mergeCells count="11">
    <mergeCell ref="V3:Z3"/>
    <mergeCell ref="AA3:AE3"/>
    <mergeCell ref="AF3:AJ3"/>
    <mergeCell ref="AK3:AO3"/>
    <mergeCell ref="B2:AK2"/>
    <mergeCell ref="A1:AP1"/>
    <mergeCell ref="AP2:AP3"/>
    <mergeCell ref="L3:P3"/>
    <mergeCell ref="B3:F3"/>
    <mergeCell ref="G3:K3"/>
    <mergeCell ref="Q3:U3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28" width="17.29"/>
  </cols>
  <sheetData>
    <row r="1">
      <c r="A1" s="2" t="s">
        <v>1</v>
      </c>
      <c r="B1" s="4"/>
      <c r="C1" s="6" t="s">
        <v>4</v>
      </c>
      <c r="D1" s="8"/>
      <c r="E1" s="8"/>
      <c r="F1" s="8"/>
      <c r="G1" s="8"/>
      <c r="H1" s="8"/>
      <c r="I1" s="10"/>
      <c r="J1" s="12" t="s">
        <v>5</v>
      </c>
      <c r="K1" s="8"/>
      <c r="L1" s="8"/>
      <c r="M1" s="8"/>
      <c r="N1" s="8"/>
      <c r="O1" s="8"/>
      <c r="P1" s="10"/>
      <c r="Q1" s="6" t="s">
        <v>6</v>
      </c>
      <c r="R1" s="8"/>
      <c r="S1" s="8"/>
      <c r="T1" s="8"/>
      <c r="U1" s="8"/>
      <c r="V1" s="8"/>
      <c r="W1" s="10"/>
      <c r="X1" s="14" t="s">
        <v>7</v>
      </c>
      <c r="Y1" s="8"/>
      <c r="Z1" s="8"/>
      <c r="AA1" s="8"/>
      <c r="AB1" s="10"/>
    </row>
    <row r="2">
      <c r="C2" s="17" t="s">
        <v>8</v>
      </c>
      <c r="D2" s="17" t="s">
        <v>9</v>
      </c>
      <c r="E2" s="17" t="s">
        <v>10</v>
      </c>
      <c r="F2" s="17" t="s">
        <v>11</v>
      </c>
      <c r="G2" s="17" t="s">
        <v>12</v>
      </c>
      <c r="H2" s="17" t="s">
        <v>17</v>
      </c>
      <c r="I2" s="17" t="s">
        <v>18</v>
      </c>
      <c r="J2" s="17" t="s">
        <v>8</v>
      </c>
      <c r="K2" s="17" t="s">
        <v>9</v>
      </c>
      <c r="L2" s="17" t="s">
        <v>10</v>
      </c>
      <c r="M2" s="17" t="s">
        <v>11</v>
      </c>
      <c r="N2" s="17" t="s">
        <v>12</v>
      </c>
      <c r="O2" s="17" t="s">
        <v>17</v>
      </c>
      <c r="P2" s="17" t="s">
        <v>18</v>
      </c>
      <c r="Q2" s="17" t="s">
        <v>8</v>
      </c>
      <c r="R2" s="17" t="s">
        <v>9</v>
      </c>
      <c r="S2" s="17" t="s">
        <v>10</v>
      </c>
      <c r="T2" s="17" t="s">
        <v>11</v>
      </c>
      <c r="U2" s="17" t="s">
        <v>12</v>
      </c>
      <c r="V2" s="17" t="s">
        <v>17</v>
      </c>
      <c r="W2" s="17" t="s">
        <v>18</v>
      </c>
      <c r="X2" s="23" t="s">
        <v>13</v>
      </c>
      <c r="Y2" s="10"/>
      <c r="Z2" s="23" t="s">
        <v>14</v>
      </c>
      <c r="AA2" s="10"/>
      <c r="AB2" s="25" t="s">
        <v>3</v>
      </c>
    </row>
    <row r="3">
      <c r="A3" s="2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30" t="s">
        <v>19</v>
      </c>
      <c r="Y3" s="30" t="s">
        <v>20</v>
      </c>
      <c r="Z3" s="30" t="s">
        <v>19</v>
      </c>
      <c r="AA3" s="30" t="s">
        <v>20</v>
      </c>
      <c r="AB3" s="27"/>
    </row>
    <row r="4">
      <c r="A4" s="32">
        <v>1.0</v>
      </c>
      <c r="B4" s="33" t="s">
        <v>21</v>
      </c>
      <c r="C4" s="34">
        <v>100.0</v>
      </c>
      <c r="D4" s="34">
        <v>100.0</v>
      </c>
      <c r="E4" s="37"/>
      <c r="F4" s="37"/>
      <c r="G4" s="37"/>
      <c r="H4" s="37"/>
      <c r="I4" s="34">
        <v>10000.0</v>
      </c>
      <c r="J4" s="34">
        <v>100.0</v>
      </c>
      <c r="K4" s="34">
        <v>100.0</v>
      </c>
      <c r="L4" s="37"/>
      <c r="M4" s="37"/>
      <c r="N4" s="37"/>
      <c r="O4" s="39"/>
      <c r="P4" s="41">
        <v>10000.0</v>
      </c>
      <c r="Q4" s="39"/>
      <c r="R4" s="39"/>
      <c r="S4" s="39"/>
      <c r="T4" s="39"/>
      <c r="U4" s="39"/>
      <c r="V4" s="39"/>
      <c r="W4" s="42"/>
      <c r="X4" s="44"/>
      <c r="Y4" s="44"/>
      <c r="Z4" s="44"/>
      <c r="AA4" s="44"/>
      <c r="AB4" s="46"/>
    </row>
    <row r="5">
      <c r="A5" s="48"/>
      <c r="B5" s="33" t="s">
        <v>24</v>
      </c>
      <c r="C5" s="50">
        <v>0.0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3"/>
      <c r="P5" s="53"/>
      <c r="Q5" s="53"/>
      <c r="R5" s="53"/>
      <c r="S5" s="53"/>
      <c r="T5" s="53"/>
      <c r="U5" s="53"/>
      <c r="V5" s="53"/>
      <c r="W5" s="54"/>
      <c r="X5" s="56"/>
      <c r="Y5" s="56"/>
      <c r="Z5" s="56"/>
      <c r="AA5" s="56"/>
      <c r="AB5" s="56"/>
    </row>
    <row r="6">
      <c r="A6" s="48"/>
      <c r="B6" s="33" t="s">
        <v>25</v>
      </c>
      <c r="C6" s="51">
        <f>SUM(C4:C5)</f>
        <v>100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3"/>
      <c r="P6" s="53"/>
      <c r="Q6" s="53"/>
      <c r="R6" s="53"/>
      <c r="S6" s="53"/>
      <c r="T6" s="53"/>
      <c r="U6" s="53"/>
      <c r="V6" s="53"/>
      <c r="W6" s="54"/>
      <c r="X6" s="56"/>
      <c r="Y6" s="56"/>
      <c r="Z6" s="56"/>
      <c r="AA6" s="56"/>
      <c r="AB6" s="56"/>
    </row>
    <row r="7">
      <c r="A7" s="57"/>
      <c r="B7" s="33" t="s">
        <v>26</v>
      </c>
      <c r="C7" s="51">
        <f>(ATT!B5+ATT!G5+ATT!L5+ATT!Q5+ATT!V5)*0.1</f>
        <v>0</v>
      </c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3"/>
      <c r="P7" s="53"/>
      <c r="Q7" s="53"/>
      <c r="R7" s="53"/>
      <c r="S7" s="53"/>
      <c r="T7" s="53"/>
      <c r="U7" s="53"/>
      <c r="V7" s="53"/>
      <c r="W7" s="54"/>
      <c r="X7" s="61"/>
      <c r="Y7" s="61"/>
      <c r="Z7" s="61"/>
      <c r="AA7" s="61"/>
      <c r="AB7" s="61"/>
    </row>
    <row r="8">
      <c r="A8" s="32">
        <v>2.0</v>
      </c>
      <c r="B8" s="64" t="s">
        <v>21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6"/>
      <c r="P8" s="66"/>
      <c r="Q8" s="66"/>
      <c r="R8" s="66"/>
      <c r="S8" s="66"/>
      <c r="T8" s="66"/>
      <c r="U8" s="66"/>
      <c r="V8" s="66"/>
      <c r="W8" s="66"/>
      <c r="X8" s="67"/>
      <c r="Y8" s="67"/>
      <c r="Z8" s="67"/>
      <c r="AA8" s="67"/>
      <c r="AB8" s="67"/>
    </row>
    <row r="9">
      <c r="A9" s="48"/>
      <c r="B9" s="64" t="s">
        <v>24</v>
      </c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6"/>
      <c r="P9" s="66"/>
      <c r="Q9" s="66"/>
      <c r="R9" s="66"/>
      <c r="S9" s="66"/>
      <c r="T9" s="66"/>
      <c r="U9" s="66"/>
      <c r="V9" s="66"/>
      <c r="W9" s="66"/>
      <c r="X9" s="56"/>
      <c r="Y9" s="56"/>
      <c r="Z9" s="56"/>
      <c r="AA9" s="56"/>
      <c r="AB9" s="56"/>
    </row>
    <row r="10">
      <c r="A10" s="48"/>
      <c r="B10" s="64" t="s">
        <v>25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6"/>
      <c r="P10" s="66"/>
      <c r="Q10" s="66"/>
      <c r="R10" s="66"/>
      <c r="S10" s="66"/>
      <c r="T10" s="66"/>
      <c r="U10" s="66"/>
      <c r="V10" s="66"/>
      <c r="W10" s="66"/>
      <c r="X10" s="56"/>
      <c r="Y10" s="56"/>
      <c r="Z10" s="56"/>
      <c r="AA10" s="56"/>
      <c r="AB10" s="56"/>
    </row>
    <row r="11">
      <c r="A11" s="57"/>
      <c r="B11" s="64" t="s">
        <v>26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6"/>
      <c r="P11" s="66"/>
      <c r="Q11" s="66"/>
      <c r="R11" s="66"/>
      <c r="S11" s="66"/>
      <c r="T11" s="66"/>
      <c r="U11" s="66"/>
      <c r="V11" s="66"/>
      <c r="W11" s="66"/>
      <c r="X11" s="61"/>
      <c r="Y11" s="61"/>
      <c r="Z11" s="61"/>
      <c r="AA11" s="61"/>
      <c r="AB11" s="61"/>
    </row>
    <row r="12">
      <c r="A12" s="32">
        <v>3.0</v>
      </c>
      <c r="B12" s="33" t="s">
        <v>21</v>
      </c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3"/>
      <c r="P12" s="53"/>
      <c r="Q12" s="53"/>
      <c r="R12" s="53"/>
      <c r="S12" s="53"/>
      <c r="T12" s="53"/>
      <c r="U12" s="53"/>
      <c r="V12" s="53"/>
      <c r="W12" s="54"/>
      <c r="X12" s="44"/>
      <c r="Y12" s="44"/>
      <c r="Z12" s="44"/>
      <c r="AA12" s="44"/>
      <c r="AB12" s="46"/>
    </row>
    <row r="13">
      <c r="A13" s="48"/>
      <c r="B13" s="33" t="s">
        <v>24</v>
      </c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3"/>
      <c r="P13" s="53"/>
      <c r="Q13" s="53"/>
      <c r="R13" s="53"/>
      <c r="S13" s="53"/>
      <c r="T13" s="53"/>
      <c r="U13" s="53"/>
      <c r="V13" s="53"/>
      <c r="W13" s="54"/>
      <c r="X13" s="56"/>
      <c r="Y13" s="56"/>
      <c r="Z13" s="56"/>
      <c r="AA13" s="56"/>
      <c r="AB13" s="56"/>
    </row>
    <row r="14">
      <c r="A14" s="48"/>
      <c r="B14" s="33" t="s">
        <v>25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3"/>
      <c r="P14" s="53"/>
      <c r="Q14" s="53"/>
      <c r="R14" s="53"/>
      <c r="S14" s="53"/>
      <c r="T14" s="53"/>
      <c r="U14" s="53"/>
      <c r="V14" s="53"/>
      <c r="W14" s="54"/>
      <c r="X14" s="56"/>
      <c r="Y14" s="56"/>
      <c r="Z14" s="56"/>
      <c r="AA14" s="56"/>
      <c r="AB14" s="56"/>
    </row>
    <row r="15">
      <c r="A15" s="57"/>
      <c r="B15" s="33" t="s">
        <v>26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3"/>
      <c r="P15" s="53"/>
      <c r="Q15" s="53"/>
      <c r="R15" s="53"/>
      <c r="S15" s="53"/>
      <c r="T15" s="53"/>
      <c r="U15" s="53"/>
      <c r="V15" s="53"/>
      <c r="W15" s="54"/>
      <c r="X15" s="61"/>
      <c r="Y15" s="61"/>
      <c r="Z15" s="61"/>
      <c r="AA15" s="61"/>
      <c r="AB15" s="61"/>
    </row>
    <row r="16">
      <c r="A16" s="32">
        <v>4.0</v>
      </c>
      <c r="B16" s="64" t="s">
        <v>21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6"/>
      <c r="P16" s="66"/>
      <c r="Q16" s="66"/>
      <c r="R16" s="66"/>
      <c r="S16" s="66"/>
      <c r="T16" s="66"/>
      <c r="U16" s="66"/>
      <c r="V16" s="66"/>
      <c r="W16" s="66"/>
      <c r="X16" s="67"/>
      <c r="Y16" s="67"/>
      <c r="Z16" s="67"/>
      <c r="AA16" s="67"/>
      <c r="AB16" s="67"/>
    </row>
    <row r="17">
      <c r="A17" s="48"/>
      <c r="B17" s="64" t="s">
        <v>24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6"/>
      <c r="P17" s="66"/>
      <c r="Q17" s="66"/>
      <c r="R17" s="66"/>
      <c r="S17" s="66"/>
      <c r="T17" s="66"/>
      <c r="U17" s="66"/>
      <c r="V17" s="66"/>
      <c r="W17" s="66"/>
      <c r="X17" s="56"/>
      <c r="Y17" s="56"/>
      <c r="Z17" s="56"/>
      <c r="AA17" s="56"/>
      <c r="AB17" s="56"/>
    </row>
    <row r="18">
      <c r="A18" s="48"/>
      <c r="B18" s="64" t="s">
        <v>25</v>
      </c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6"/>
      <c r="P18" s="66"/>
      <c r="Q18" s="66"/>
      <c r="R18" s="66"/>
      <c r="S18" s="66"/>
      <c r="T18" s="66"/>
      <c r="U18" s="66"/>
      <c r="V18" s="66"/>
      <c r="W18" s="66"/>
      <c r="X18" s="56"/>
      <c r="Y18" s="56"/>
      <c r="Z18" s="56"/>
      <c r="AA18" s="56"/>
      <c r="AB18" s="56"/>
    </row>
    <row r="19">
      <c r="A19" s="57"/>
      <c r="B19" s="64" t="s">
        <v>26</v>
      </c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6"/>
      <c r="P19" s="66"/>
      <c r="Q19" s="66"/>
      <c r="R19" s="66"/>
      <c r="S19" s="66"/>
      <c r="T19" s="66"/>
      <c r="U19" s="66"/>
      <c r="V19" s="66"/>
      <c r="W19" s="66"/>
      <c r="X19" s="61"/>
      <c r="Y19" s="61"/>
      <c r="Z19" s="61"/>
      <c r="AA19" s="61"/>
      <c r="AB19" s="61"/>
    </row>
    <row r="20">
      <c r="A20" s="32">
        <v>5.0</v>
      </c>
      <c r="B20" s="33" t="s">
        <v>21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3"/>
      <c r="P20" s="53"/>
      <c r="Q20" s="53"/>
      <c r="R20" s="53"/>
      <c r="S20" s="53"/>
      <c r="T20" s="53"/>
      <c r="U20" s="53"/>
      <c r="V20" s="53"/>
      <c r="W20" s="54"/>
      <c r="X20" s="44"/>
      <c r="Y20" s="44"/>
      <c r="Z20" s="44"/>
      <c r="AA20" s="44"/>
      <c r="AB20" s="46"/>
    </row>
    <row r="21">
      <c r="A21" s="48"/>
      <c r="B21" s="33" t="s">
        <v>24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3"/>
      <c r="P21" s="53"/>
      <c r="Q21" s="53"/>
      <c r="R21" s="53"/>
      <c r="S21" s="53"/>
      <c r="T21" s="53"/>
      <c r="U21" s="53"/>
      <c r="V21" s="53"/>
      <c r="W21" s="54"/>
      <c r="X21" s="56"/>
      <c r="Y21" s="56"/>
      <c r="Z21" s="56"/>
      <c r="AA21" s="56"/>
      <c r="AB21" s="56"/>
    </row>
    <row r="22">
      <c r="A22" s="48"/>
      <c r="B22" s="33" t="s">
        <v>25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3"/>
      <c r="P22" s="53"/>
      <c r="Q22" s="53"/>
      <c r="R22" s="53"/>
      <c r="S22" s="53"/>
      <c r="T22" s="53"/>
      <c r="U22" s="53"/>
      <c r="V22" s="53"/>
      <c r="W22" s="54"/>
      <c r="X22" s="56"/>
      <c r="Y22" s="56"/>
      <c r="Z22" s="56"/>
      <c r="AA22" s="56"/>
      <c r="AB22" s="56"/>
    </row>
    <row r="23">
      <c r="A23" s="57"/>
      <c r="B23" s="33" t="s">
        <v>26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3"/>
      <c r="P23" s="53"/>
      <c r="Q23" s="53"/>
      <c r="R23" s="53"/>
      <c r="S23" s="53"/>
      <c r="T23" s="53"/>
      <c r="U23" s="53"/>
      <c r="V23" s="53"/>
      <c r="W23" s="54"/>
      <c r="X23" s="61"/>
      <c r="Y23" s="61"/>
      <c r="Z23" s="61"/>
      <c r="AA23" s="61"/>
      <c r="AB23" s="61"/>
    </row>
    <row r="24">
      <c r="A24" s="32">
        <v>6.0</v>
      </c>
      <c r="B24" s="64" t="s">
        <v>21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6"/>
      <c r="P24" s="66"/>
      <c r="Q24" s="66"/>
      <c r="R24" s="66"/>
      <c r="S24" s="66"/>
      <c r="T24" s="66"/>
      <c r="U24" s="66"/>
      <c r="V24" s="66"/>
      <c r="W24" s="66"/>
      <c r="X24" s="67"/>
      <c r="Y24" s="67"/>
      <c r="Z24" s="67"/>
      <c r="AA24" s="67"/>
      <c r="AB24" s="67"/>
    </row>
    <row r="25">
      <c r="A25" s="48"/>
      <c r="B25" s="64" t="s">
        <v>24</v>
      </c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6"/>
      <c r="P25" s="66"/>
      <c r="Q25" s="66"/>
      <c r="R25" s="66"/>
      <c r="S25" s="66"/>
      <c r="T25" s="66"/>
      <c r="U25" s="66"/>
      <c r="V25" s="66"/>
      <c r="W25" s="66"/>
      <c r="X25" s="56"/>
      <c r="Y25" s="56"/>
      <c r="Z25" s="56"/>
      <c r="AA25" s="56"/>
      <c r="AB25" s="56"/>
    </row>
    <row r="26">
      <c r="A26" s="48"/>
      <c r="B26" s="64" t="s">
        <v>25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6"/>
      <c r="P26" s="66"/>
      <c r="Q26" s="66"/>
      <c r="R26" s="66"/>
      <c r="S26" s="66"/>
      <c r="T26" s="66"/>
      <c r="U26" s="66"/>
      <c r="V26" s="66"/>
      <c r="W26" s="66"/>
      <c r="X26" s="56"/>
      <c r="Y26" s="56"/>
      <c r="Z26" s="56"/>
      <c r="AA26" s="56"/>
      <c r="AB26" s="56"/>
    </row>
    <row r="27">
      <c r="A27" s="57"/>
      <c r="B27" s="64" t="s">
        <v>26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6"/>
      <c r="P27" s="66"/>
      <c r="Q27" s="66"/>
      <c r="R27" s="66"/>
      <c r="S27" s="66"/>
      <c r="T27" s="66"/>
      <c r="U27" s="66"/>
      <c r="V27" s="66"/>
      <c r="W27" s="66"/>
      <c r="X27" s="61"/>
      <c r="Y27" s="61"/>
      <c r="Z27" s="61"/>
      <c r="AA27" s="61"/>
      <c r="AB27" s="61"/>
    </row>
    <row r="28">
      <c r="A28" s="32">
        <v>7.0</v>
      </c>
      <c r="B28" s="33" t="s">
        <v>21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3"/>
      <c r="P28" s="53"/>
      <c r="Q28" s="53"/>
      <c r="R28" s="53"/>
      <c r="S28" s="53"/>
      <c r="T28" s="53"/>
      <c r="U28" s="53"/>
      <c r="V28" s="53"/>
      <c r="W28" s="54"/>
      <c r="X28" s="44"/>
      <c r="Y28" s="44"/>
      <c r="Z28" s="44"/>
      <c r="AA28" s="44"/>
      <c r="AB28" s="46"/>
    </row>
    <row r="29">
      <c r="A29" s="48"/>
      <c r="B29" s="33" t="s">
        <v>24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3"/>
      <c r="P29" s="53"/>
      <c r="Q29" s="53"/>
      <c r="R29" s="53"/>
      <c r="S29" s="53"/>
      <c r="T29" s="53"/>
      <c r="U29" s="53"/>
      <c r="V29" s="53"/>
      <c r="W29" s="54"/>
      <c r="X29" s="56"/>
      <c r="Y29" s="56"/>
      <c r="Z29" s="56"/>
      <c r="AA29" s="56"/>
      <c r="AB29" s="56"/>
    </row>
    <row r="30">
      <c r="A30" s="48"/>
      <c r="B30" s="33" t="s">
        <v>25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3"/>
      <c r="P30" s="53"/>
      <c r="Q30" s="53"/>
      <c r="R30" s="53"/>
      <c r="S30" s="53"/>
      <c r="T30" s="53"/>
      <c r="U30" s="53"/>
      <c r="V30" s="53"/>
      <c r="W30" s="54"/>
      <c r="X30" s="56"/>
      <c r="Y30" s="56"/>
      <c r="Z30" s="56"/>
      <c r="AA30" s="56"/>
      <c r="AB30" s="56"/>
    </row>
    <row r="31">
      <c r="A31" s="57"/>
      <c r="B31" s="33" t="s">
        <v>26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3"/>
      <c r="P31" s="53"/>
      <c r="Q31" s="53"/>
      <c r="R31" s="53"/>
      <c r="S31" s="53"/>
      <c r="T31" s="53"/>
      <c r="U31" s="53"/>
      <c r="V31" s="53"/>
      <c r="W31" s="54"/>
      <c r="X31" s="61"/>
      <c r="Y31" s="61"/>
      <c r="Z31" s="61"/>
      <c r="AA31" s="61"/>
      <c r="AB31" s="61"/>
    </row>
    <row r="32">
      <c r="A32" s="32">
        <v>8.0</v>
      </c>
      <c r="B32" s="64" t="s">
        <v>21</v>
      </c>
      <c r="C32" s="65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6"/>
      <c r="P32" s="66"/>
      <c r="Q32" s="66"/>
      <c r="R32" s="66"/>
      <c r="S32" s="66"/>
      <c r="T32" s="66"/>
      <c r="U32" s="66"/>
      <c r="V32" s="66"/>
      <c r="W32" s="66"/>
      <c r="X32" s="67"/>
      <c r="Y32" s="67"/>
      <c r="Z32" s="67"/>
      <c r="AA32" s="67"/>
      <c r="AB32" s="67"/>
    </row>
    <row r="33">
      <c r="A33" s="48"/>
      <c r="B33" s="64" t="s">
        <v>24</v>
      </c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6"/>
      <c r="P33" s="66"/>
      <c r="Q33" s="66"/>
      <c r="R33" s="66"/>
      <c r="S33" s="66"/>
      <c r="T33" s="66"/>
      <c r="U33" s="66"/>
      <c r="V33" s="66"/>
      <c r="W33" s="66"/>
      <c r="X33" s="56"/>
      <c r="Y33" s="56"/>
      <c r="Z33" s="56"/>
      <c r="AA33" s="56"/>
      <c r="AB33" s="56"/>
    </row>
    <row r="34">
      <c r="A34" s="48"/>
      <c r="B34" s="64" t="s">
        <v>25</v>
      </c>
      <c r="C34" s="65"/>
      <c r="D34" s="65"/>
      <c r="E34" s="65"/>
      <c r="F34" s="65"/>
      <c r="G34" s="65"/>
      <c r="H34" s="65"/>
      <c r="I34" s="65"/>
      <c r="J34" s="65"/>
      <c r="K34" s="65"/>
      <c r="L34" s="65"/>
      <c r="M34" s="65"/>
      <c r="N34" s="65"/>
      <c r="O34" s="66"/>
      <c r="P34" s="66"/>
      <c r="Q34" s="66"/>
      <c r="R34" s="66"/>
      <c r="S34" s="66"/>
      <c r="T34" s="66"/>
      <c r="U34" s="66"/>
      <c r="V34" s="66"/>
      <c r="W34" s="66"/>
      <c r="X34" s="56"/>
      <c r="Y34" s="56"/>
      <c r="Z34" s="56"/>
      <c r="AA34" s="56"/>
      <c r="AB34" s="56"/>
    </row>
    <row r="35">
      <c r="A35" s="57"/>
      <c r="B35" s="64" t="s">
        <v>26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6"/>
      <c r="P35" s="66"/>
      <c r="Q35" s="66"/>
      <c r="R35" s="66"/>
      <c r="S35" s="66"/>
      <c r="T35" s="66"/>
      <c r="U35" s="66"/>
      <c r="V35" s="66"/>
      <c r="W35" s="66"/>
      <c r="X35" s="61"/>
      <c r="Y35" s="61"/>
      <c r="Z35" s="61"/>
      <c r="AA35" s="61"/>
      <c r="AB35" s="61"/>
    </row>
    <row r="36">
      <c r="A36" s="32">
        <v>9.0</v>
      </c>
      <c r="B36" s="33" t="s">
        <v>21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3"/>
      <c r="P36" s="53"/>
      <c r="Q36" s="53"/>
      <c r="R36" s="53"/>
      <c r="S36" s="53"/>
      <c r="T36" s="53"/>
      <c r="U36" s="53"/>
      <c r="V36" s="53"/>
      <c r="W36" s="54"/>
      <c r="X36" s="44"/>
      <c r="Y36" s="44"/>
      <c r="Z36" s="44"/>
      <c r="AA36" s="44"/>
      <c r="AB36" s="46"/>
    </row>
    <row r="37">
      <c r="A37" s="48"/>
      <c r="B37" s="33" t="s">
        <v>24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3"/>
      <c r="P37" s="53"/>
      <c r="Q37" s="53"/>
      <c r="R37" s="53"/>
      <c r="S37" s="53"/>
      <c r="T37" s="53"/>
      <c r="U37" s="53"/>
      <c r="V37" s="53"/>
      <c r="W37" s="54"/>
      <c r="X37" s="56"/>
      <c r="Y37" s="56"/>
      <c r="Z37" s="56"/>
      <c r="AA37" s="56"/>
      <c r="AB37" s="56"/>
    </row>
    <row r="38">
      <c r="A38" s="48"/>
      <c r="B38" s="33" t="s">
        <v>25</v>
      </c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3"/>
      <c r="P38" s="53"/>
      <c r="Q38" s="53"/>
      <c r="R38" s="53"/>
      <c r="S38" s="53"/>
      <c r="T38" s="53"/>
      <c r="U38" s="53"/>
      <c r="V38" s="53"/>
      <c r="W38" s="54"/>
      <c r="X38" s="56"/>
      <c r="Y38" s="56"/>
      <c r="Z38" s="56"/>
      <c r="AA38" s="56"/>
      <c r="AB38" s="56"/>
    </row>
    <row r="39">
      <c r="A39" s="57"/>
      <c r="B39" s="33" t="s">
        <v>26</v>
      </c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3"/>
      <c r="P39" s="53"/>
      <c r="Q39" s="53"/>
      <c r="R39" s="53"/>
      <c r="S39" s="53"/>
      <c r="T39" s="53"/>
      <c r="U39" s="53"/>
      <c r="V39" s="53"/>
      <c r="W39" s="54"/>
      <c r="X39" s="61"/>
      <c r="Y39" s="61"/>
      <c r="Z39" s="61"/>
      <c r="AA39" s="61"/>
      <c r="AB39" s="61"/>
    </row>
    <row r="40">
      <c r="A40" s="32">
        <v>10.0</v>
      </c>
      <c r="B40" s="64" t="s">
        <v>21</v>
      </c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6"/>
      <c r="P40" s="66"/>
      <c r="Q40" s="66"/>
      <c r="R40" s="66"/>
      <c r="S40" s="66"/>
      <c r="T40" s="66"/>
      <c r="U40" s="66"/>
      <c r="V40" s="66"/>
      <c r="W40" s="66"/>
      <c r="X40" s="67"/>
      <c r="Y40" s="67"/>
      <c r="Z40" s="67"/>
      <c r="AA40" s="67"/>
      <c r="AB40" s="67"/>
    </row>
    <row r="41">
      <c r="A41" s="48"/>
      <c r="B41" s="64" t="s">
        <v>24</v>
      </c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6"/>
      <c r="P41" s="66"/>
      <c r="Q41" s="66"/>
      <c r="R41" s="66"/>
      <c r="S41" s="66"/>
      <c r="T41" s="66"/>
      <c r="U41" s="66"/>
      <c r="V41" s="66"/>
      <c r="W41" s="66"/>
      <c r="X41" s="56"/>
      <c r="Y41" s="56"/>
      <c r="Z41" s="56"/>
      <c r="AA41" s="56"/>
      <c r="AB41" s="56"/>
    </row>
    <row r="42">
      <c r="A42" s="48"/>
      <c r="B42" s="64" t="s">
        <v>25</v>
      </c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6"/>
      <c r="P42" s="66"/>
      <c r="Q42" s="66"/>
      <c r="R42" s="66"/>
      <c r="S42" s="66"/>
      <c r="T42" s="66"/>
      <c r="U42" s="66"/>
      <c r="V42" s="66"/>
      <c r="W42" s="66"/>
      <c r="X42" s="56"/>
      <c r="Y42" s="56"/>
      <c r="Z42" s="56"/>
      <c r="AA42" s="56"/>
      <c r="AB42" s="56"/>
    </row>
    <row r="43">
      <c r="A43" s="57"/>
      <c r="B43" s="64" t="s">
        <v>26</v>
      </c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6"/>
      <c r="P43" s="66"/>
      <c r="Q43" s="66"/>
      <c r="R43" s="66"/>
      <c r="S43" s="66"/>
      <c r="T43" s="66"/>
      <c r="U43" s="66"/>
      <c r="V43" s="66"/>
      <c r="W43" s="66"/>
      <c r="X43" s="61"/>
      <c r="Y43" s="61"/>
      <c r="Z43" s="61"/>
      <c r="AA43" s="61"/>
      <c r="AB43" s="61"/>
    </row>
    <row r="44">
      <c r="A44" s="32">
        <v>11.0</v>
      </c>
      <c r="B44" s="33" t="s">
        <v>21</v>
      </c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3"/>
      <c r="P44" s="53"/>
      <c r="Q44" s="53"/>
      <c r="R44" s="53"/>
      <c r="S44" s="53"/>
      <c r="T44" s="53"/>
      <c r="U44" s="53"/>
      <c r="V44" s="53"/>
      <c r="W44" s="54"/>
      <c r="X44" s="44"/>
      <c r="Y44" s="44"/>
      <c r="Z44" s="44"/>
      <c r="AA44" s="44"/>
      <c r="AB44" s="46"/>
    </row>
    <row r="45">
      <c r="A45" s="48"/>
      <c r="B45" s="33" t="s">
        <v>24</v>
      </c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3"/>
      <c r="P45" s="53"/>
      <c r="Q45" s="53"/>
      <c r="R45" s="53"/>
      <c r="S45" s="53"/>
      <c r="T45" s="53"/>
      <c r="U45" s="53"/>
      <c r="V45" s="53"/>
      <c r="W45" s="54"/>
      <c r="X45" s="56"/>
      <c r="Y45" s="56"/>
      <c r="Z45" s="56"/>
      <c r="AA45" s="56"/>
      <c r="AB45" s="56"/>
    </row>
    <row r="46">
      <c r="A46" s="48"/>
      <c r="B46" s="33" t="s">
        <v>25</v>
      </c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3"/>
      <c r="P46" s="53"/>
      <c r="Q46" s="53"/>
      <c r="R46" s="53"/>
      <c r="S46" s="53"/>
      <c r="T46" s="53"/>
      <c r="U46" s="53"/>
      <c r="V46" s="53"/>
      <c r="W46" s="54"/>
      <c r="X46" s="56"/>
      <c r="Y46" s="56"/>
      <c r="Z46" s="56"/>
      <c r="AA46" s="56"/>
      <c r="AB46" s="56"/>
    </row>
    <row r="47">
      <c r="A47" s="57"/>
      <c r="B47" s="33" t="s">
        <v>26</v>
      </c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3"/>
      <c r="P47" s="53"/>
      <c r="Q47" s="53"/>
      <c r="R47" s="53"/>
      <c r="S47" s="53"/>
      <c r="T47" s="53"/>
      <c r="U47" s="53"/>
      <c r="V47" s="53"/>
      <c r="W47" s="54"/>
      <c r="X47" s="61"/>
      <c r="Y47" s="61"/>
      <c r="Z47" s="61"/>
      <c r="AA47" s="61"/>
      <c r="AB47" s="61"/>
    </row>
    <row r="48">
      <c r="A48" s="32">
        <v>12.0</v>
      </c>
      <c r="B48" s="64" t="s">
        <v>21</v>
      </c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6"/>
      <c r="P48" s="66"/>
      <c r="Q48" s="66"/>
      <c r="R48" s="66"/>
      <c r="S48" s="66"/>
      <c r="T48" s="66"/>
      <c r="U48" s="66"/>
      <c r="V48" s="66"/>
      <c r="W48" s="66"/>
      <c r="X48" s="67"/>
      <c r="Y48" s="67"/>
      <c r="Z48" s="67"/>
      <c r="AA48" s="67"/>
      <c r="AB48" s="67"/>
    </row>
    <row r="49">
      <c r="A49" s="48"/>
      <c r="B49" s="64" t="s">
        <v>24</v>
      </c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6"/>
      <c r="P49" s="66"/>
      <c r="Q49" s="66"/>
      <c r="R49" s="66"/>
      <c r="S49" s="66"/>
      <c r="T49" s="66"/>
      <c r="U49" s="66"/>
      <c r="V49" s="66"/>
      <c r="W49" s="66"/>
      <c r="X49" s="56"/>
      <c r="Y49" s="56"/>
      <c r="Z49" s="56"/>
      <c r="AA49" s="56"/>
      <c r="AB49" s="56"/>
    </row>
    <row r="50">
      <c r="A50" s="48"/>
      <c r="B50" s="64" t="s">
        <v>25</v>
      </c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6"/>
      <c r="P50" s="66"/>
      <c r="Q50" s="66"/>
      <c r="R50" s="66"/>
      <c r="S50" s="66"/>
      <c r="T50" s="66"/>
      <c r="U50" s="66"/>
      <c r="V50" s="66"/>
      <c r="W50" s="66"/>
      <c r="X50" s="56"/>
      <c r="Y50" s="56"/>
      <c r="Z50" s="56"/>
      <c r="AA50" s="56"/>
      <c r="AB50" s="56"/>
    </row>
    <row r="51">
      <c r="A51" s="57"/>
      <c r="B51" s="64" t="s">
        <v>26</v>
      </c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6"/>
      <c r="P51" s="66"/>
      <c r="Q51" s="66"/>
      <c r="R51" s="66"/>
      <c r="S51" s="66"/>
      <c r="T51" s="66"/>
      <c r="U51" s="66"/>
      <c r="V51" s="66"/>
      <c r="W51" s="66"/>
      <c r="X51" s="61"/>
      <c r="Y51" s="61"/>
      <c r="Z51" s="61"/>
      <c r="AA51" s="61"/>
      <c r="AB51" s="61"/>
    </row>
    <row r="52">
      <c r="A52" s="32">
        <v>13.0</v>
      </c>
      <c r="B52" s="33" t="s">
        <v>21</v>
      </c>
      <c r="C52" s="51"/>
      <c r="D52" s="51"/>
      <c r="E52" s="51"/>
      <c r="F52" s="51"/>
      <c r="G52" s="51"/>
      <c r="H52" s="51"/>
      <c r="I52" s="51"/>
      <c r="J52" s="51"/>
      <c r="K52" s="51"/>
      <c r="L52" s="51"/>
      <c r="M52" s="51"/>
      <c r="N52" s="51"/>
      <c r="O52" s="53"/>
      <c r="P52" s="53"/>
      <c r="Q52" s="53"/>
      <c r="R52" s="53"/>
      <c r="S52" s="53"/>
      <c r="T52" s="53"/>
      <c r="U52" s="53"/>
      <c r="V52" s="53"/>
      <c r="W52" s="54"/>
      <c r="X52" s="44"/>
      <c r="Y52" s="44"/>
      <c r="Z52" s="44"/>
      <c r="AA52" s="44"/>
      <c r="AB52" s="46"/>
    </row>
    <row r="53">
      <c r="A53" s="48"/>
      <c r="B53" s="33" t="s">
        <v>24</v>
      </c>
      <c r="C53" s="51"/>
      <c r="D53" s="51"/>
      <c r="E53" s="51"/>
      <c r="F53" s="51"/>
      <c r="G53" s="51"/>
      <c r="H53" s="51"/>
      <c r="I53" s="51"/>
      <c r="J53" s="51"/>
      <c r="K53" s="51"/>
      <c r="L53" s="51"/>
      <c r="M53" s="51"/>
      <c r="N53" s="51"/>
      <c r="O53" s="53"/>
      <c r="P53" s="53"/>
      <c r="Q53" s="53"/>
      <c r="R53" s="53"/>
      <c r="S53" s="53"/>
      <c r="T53" s="53"/>
      <c r="U53" s="53"/>
      <c r="V53" s="53"/>
      <c r="W53" s="54"/>
      <c r="X53" s="56"/>
      <c r="Y53" s="56"/>
      <c r="Z53" s="56"/>
      <c r="AA53" s="56"/>
      <c r="AB53" s="56"/>
    </row>
    <row r="54">
      <c r="A54" s="48"/>
      <c r="B54" s="33" t="s">
        <v>25</v>
      </c>
      <c r="C54" s="51"/>
      <c r="D54" s="51"/>
      <c r="E54" s="51"/>
      <c r="F54" s="51"/>
      <c r="G54" s="51"/>
      <c r="H54" s="51"/>
      <c r="I54" s="51"/>
      <c r="J54" s="51"/>
      <c r="K54" s="51"/>
      <c r="L54" s="51"/>
      <c r="M54" s="51"/>
      <c r="N54" s="51"/>
      <c r="O54" s="53"/>
      <c r="P54" s="53"/>
      <c r="Q54" s="53"/>
      <c r="R54" s="53"/>
      <c r="S54" s="53"/>
      <c r="T54" s="53"/>
      <c r="U54" s="53"/>
      <c r="V54" s="53"/>
      <c r="W54" s="54"/>
      <c r="X54" s="56"/>
      <c r="Y54" s="56"/>
      <c r="Z54" s="56"/>
      <c r="AA54" s="56"/>
      <c r="AB54" s="56"/>
    </row>
    <row r="55">
      <c r="A55" s="57"/>
      <c r="B55" s="33" t="s">
        <v>26</v>
      </c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3"/>
      <c r="P55" s="53"/>
      <c r="Q55" s="53"/>
      <c r="R55" s="53"/>
      <c r="S55" s="53"/>
      <c r="T55" s="53"/>
      <c r="U55" s="53"/>
      <c r="V55" s="53"/>
      <c r="W55" s="54"/>
      <c r="X55" s="61"/>
      <c r="Y55" s="61"/>
      <c r="Z55" s="61"/>
      <c r="AA55" s="61"/>
      <c r="AB55" s="61"/>
    </row>
    <row r="56">
      <c r="A56" s="32">
        <v>14.0</v>
      </c>
      <c r="B56" s="64" t="s">
        <v>21</v>
      </c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6"/>
      <c r="P56" s="66"/>
      <c r="Q56" s="66"/>
      <c r="R56" s="66"/>
      <c r="S56" s="66"/>
      <c r="T56" s="66"/>
      <c r="U56" s="66"/>
      <c r="V56" s="66"/>
      <c r="W56" s="66"/>
      <c r="X56" s="67"/>
      <c r="Y56" s="67"/>
      <c r="Z56" s="67"/>
      <c r="AA56" s="67"/>
      <c r="AB56" s="67"/>
    </row>
    <row r="57">
      <c r="A57" s="48"/>
      <c r="B57" s="64" t="s">
        <v>24</v>
      </c>
      <c r="C57" s="65"/>
      <c r="D57" s="65"/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6"/>
      <c r="P57" s="66"/>
      <c r="Q57" s="66"/>
      <c r="R57" s="66"/>
      <c r="S57" s="66"/>
      <c r="T57" s="66"/>
      <c r="U57" s="66"/>
      <c r="V57" s="66"/>
      <c r="W57" s="66"/>
      <c r="X57" s="56"/>
      <c r="Y57" s="56"/>
      <c r="Z57" s="56"/>
      <c r="AA57" s="56"/>
      <c r="AB57" s="56"/>
    </row>
    <row r="58">
      <c r="A58" s="48"/>
      <c r="B58" s="64" t="s">
        <v>25</v>
      </c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6"/>
      <c r="P58" s="66"/>
      <c r="Q58" s="66"/>
      <c r="R58" s="66"/>
      <c r="S58" s="66"/>
      <c r="T58" s="66"/>
      <c r="U58" s="66"/>
      <c r="V58" s="66"/>
      <c r="W58" s="66"/>
      <c r="X58" s="56"/>
      <c r="Y58" s="56"/>
      <c r="Z58" s="56"/>
      <c r="AA58" s="56"/>
      <c r="AB58" s="56"/>
    </row>
    <row r="59">
      <c r="A59" s="57"/>
      <c r="B59" s="64" t="s">
        <v>26</v>
      </c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6"/>
      <c r="P59" s="66"/>
      <c r="Q59" s="66"/>
      <c r="R59" s="66"/>
      <c r="S59" s="66"/>
      <c r="T59" s="66"/>
      <c r="U59" s="66"/>
      <c r="V59" s="66"/>
      <c r="W59" s="66"/>
      <c r="X59" s="61"/>
      <c r="Y59" s="61"/>
      <c r="Z59" s="61"/>
      <c r="AA59" s="61"/>
      <c r="AB59" s="61"/>
    </row>
    <row r="60">
      <c r="A60" s="32">
        <v>15.0</v>
      </c>
      <c r="B60" s="33" t="s">
        <v>21</v>
      </c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3"/>
      <c r="P60" s="53"/>
      <c r="Q60" s="53"/>
      <c r="R60" s="53"/>
      <c r="S60" s="53"/>
      <c r="T60" s="53"/>
      <c r="U60" s="53"/>
      <c r="V60" s="53"/>
      <c r="W60" s="54"/>
      <c r="X60" s="44"/>
      <c r="Y60" s="44"/>
      <c r="Z60" s="44"/>
      <c r="AA60" s="44"/>
      <c r="AB60" s="46"/>
    </row>
    <row r="61">
      <c r="A61" s="48"/>
      <c r="B61" s="33" t="s">
        <v>24</v>
      </c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3"/>
      <c r="P61" s="53"/>
      <c r="Q61" s="53"/>
      <c r="R61" s="53"/>
      <c r="S61" s="53"/>
      <c r="T61" s="53"/>
      <c r="U61" s="53"/>
      <c r="V61" s="53"/>
      <c r="W61" s="54"/>
      <c r="X61" s="56"/>
      <c r="Y61" s="56"/>
      <c r="Z61" s="56"/>
      <c r="AA61" s="56"/>
      <c r="AB61" s="56"/>
    </row>
    <row r="62">
      <c r="A62" s="48"/>
      <c r="B62" s="33" t="s">
        <v>25</v>
      </c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51"/>
      <c r="O62" s="53"/>
      <c r="P62" s="53"/>
      <c r="Q62" s="53"/>
      <c r="R62" s="53"/>
      <c r="S62" s="53"/>
      <c r="T62" s="53"/>
      <c r="U62" s="53"/>
      <c r="V62" s="53"/>
      <c r="W62" s="54"/>
      <c r="X62" s="56"/>
      <c r="Y62" s="56"/>
      <c r="Z62" s="56"/>
      <c r="AA62" s="56"/>
      <c r="AB62" s="56"/>
    </row>
    <row r="63">
      <c r="A63" s="57"/>
      <c r="B63" s="33" t="s">
        <v>26</v>
      </c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3"/>
      <c r="P63" s="53"/>
      <c r="Q63" s="53"/>
      <c r="R63" s="53"/>
      <c r="S63" s="53"/>
      <c r="T63" s="53"/>
      <c r="U63" s="53"/>
      <c r="V63" s="53"/>
      <c r="W63" s="54"/>
      <c r="X63" s="61"/>
      <c r="Y63" s="61"/>
      <c r="Z63" s="61"/>
      <c r="AA63" s="61"/>
      <c r="AB63" s="61"/>
    </row>
    <row r="64">
      <c r="A64" s="32">
        <v>16.0</v>
      </c>
      <c r="B64" s="64" t="s">
        <v>21</v>
      </c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6"/>
      <c r="P64" s="66"/>
      <c r="Q64" s="66"/>
      <c r="R64" s="66"/>
      <c r="S64" s="66"/>
      <c r="T64" s="66"/>
      <c r="U64" s="66"/>
      <c r="V64" s="66"/>
      <c r="W64" s="66"/>
      <c r="X64" s="67"/>
      <c r="Y64" s="67"/>
      <c r="Z64" s="67"/>
      <c r="AA64" s="67"/>
      <c r="AB64" s="67"/>
    </row>
    <row r="65">
      <c r="A65" s="48"/>
      <c r="B65" s="64" t="s">
        <v>24</v>
      </c>
      <c r="C65" s="65"/>
      <c r="D65" s="65"/>
      <c r="E65" s="65"/>
      <c r="F65" s="65"/>
      <c r="G65" s="65"/>
      <c r="H65" s="65"/>
      <c r="I65" s="65"/>
      <c r="J65" s="65"/>
      <c r="K65" s="65"/>
      <c r="L65" s="65"/>
      <c r="M65" s="65"/>
      <c r="N65" s="65"/>
      <c r="O65" s="66"/>
      <c r="P65" s="66"/>
      <c r="Q65" s="66"/>
      <c r="R65" s="66"/>
      <c r="S65" s="66"/>
      <c r="T65" s="66"/>
      <c r="U65" s="66"/>
      <c r="V65" s="66"/>
      <c r="W65" s="66"/>
      <c r="X65" s="56"/>
      <c r="Y65" s="56"/>
      <c r="Z65" s="56"/>
      <c r="AA65" s="56"/>
      <c r="AB65" s="56"/>
    </row>
    <row r="66">
      <c r="A66" s="48"/>
      <c r="B66" s="64" t="s">
        <v>25</v>
      </c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6"/>
      <c r="P66" s="66"/>
      <c r="Q66" s="66"/>
      <c r="R66" s="66"/>
      <c r="S66" s="66"/>
      <c r="T66" s="66"/>
      <c r="U66" s="66"/>
      <c r="V66" s="66"/>
      <c r="W66" s="66"/>
      <c r="X66" s="56"/>
      <c r="Y66" s="56"/>
      <c r="Z66" s="56"/>
      <c r="AA66" s="56"/>
      <c r="AB66" s="56"/>
    </row>
    <row r="67">
      <c r="A67" s="57"/>
      <c r="B67" s="64" t="s">
        <v>26</v>
      </c>
      <c r="C67" s="65"/>
      <c r="D67" s="65"/>
      <c r="E67" s="65"/>
      <c r="F67" s="65"/>
      <c r="G67" s="65"/>
      <c r="H67" s="65"/>
      <c r="I67" s="65"/>
      <c r="J67" s="65"/>
      <c r="K67" s="65"/>
      <c r="L67" s="65"/>
      <c r="M67" s="65"/>
      <c r="N67" s="65"/>
      <c r="O67" s="66"/>
      <c r="P67" s="66"/>
      <c r="Q67" s="66"/>
      <c r="R67" s="66"/>
      <c r="S67" s="66"/>
      <c r="T67" s="66"/>
      <c r="U67" s="66"/>
      <c r="V67" s="66"/>
      <c r="W67" s="66"/>
      <c r="X67" s="61"/>
      <c r="Y67" s="61"/>
      <c r="Z67" s="61"/>
      <c r="AA67" s="61"/>
      <c r="AB67" s="61"/>
    </row>
    <row r="68">
      <c r="A68" s="32">
        <v>17.0</v>
      </c>
      <c r="B68" s="33" t="s">
        <v>21</v>
      </c>
      <c r="C68" s="51"/>
      <c r="D68" s="51"/>
      <c r="E68" s="51"/>
      <c r="F68" s="51"/>
      <c r="G68" s="51"/>
      <c r="H68" s="51"/>
      <c r="I68" s="51"/>
      <c r="J68" s="51"/>
      <c r="K68" s="51"/>
      <c r="L68" s="51"/>
      <c r="M68" s="51"/>
      <c r="N68" s="51"/>
      <c r="O68" s="53"/>
      <c r="P68" s="53"/>
      <c r="Q68" s="53"/>
      <c r="R68" s="53"/>
      <c r="S68" s="53"/>
      <c r="T68" s="53"/>
      <c r="U68" s="53"/>
      <c r="V68" s="53"/>
      <c r="W68" s="54"/>
      <c r="X68" s="44"/>
      <c r="Y68" s="44"/>
      <c r="Z68" s="44"/>
      <c r="AA68" s="44"/>
      <c r="AB68" s="46"/>
    </row>
    <row r="69">
      <c r="A69" s="48"/>
      <c r="B69" s="33" t="s">
        <v>24</v>
      </c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3"/>
      <c r="P69" s="53"/>
      <c r="Q69" s="53"/>
      <c r="R69" s="53"/>
      <c r="S69" s="53"/>
      <c r="T69" s="53"/>
      <c r="U69" s="53"/>
      <c r="V69" s="53"/>
      <c r="W69" s="54"/>
      <c r="X69" s="56"/>
      <c r="Y69" s="56"/>
      <c r="Z69" s="56"/>
      <c r="AA69" s="56"/>
      <c r="AB69" s="56"/>
    </row>
    <row r="70">
      <c r="A70" s="48"/>
      <c r="B70" s="33" t="s">
        <v>25</v>
      </c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3"/>
      <c r="P70" s="53"/>
      <c r="Q70" s="53"/>
      <c r="R70" s="53"/>
      <c r="S70" s="53"/>
      <c r="T70" s="53"/>
      <c r="U70" s="53"/>
      <c r="V70" s="53"/>
      <c r="W70" s="54"/>
      <c r="X70" s="56"/>
      <c r="Y70" s="56"/>
      <c r="Z70" s="56"/>
      <c r="AA70" s="56"/>
      <c r="AB70" s="56"/>
    </row>
    <row r="71">
      <c r="A71" s="57"/>
      <c r="B71" s="33" t="s">
        <v>26</v>
      </c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3"/>
      <c r="P71" s="53"/>
      <c r="Q71" s="53"/>
      <c r="R71" s="53"/>
      <c r="S71" s="53"/>
      <c r="T71" s="53"/>
      <c r="U71" s="53"/>
      <c r="V71" s="53"/>
      <c r="W71" s="54"/>
      <c r="X71" s="61"/>
      <c r="Y71" s="61"/>
      <c r="Z71" s="61"/>
      <c r="AA71" s="61"/>
      <c r="AB71" s="61"/>
    </row>
    <row r="72">
      <c r="A72" s="32">
        <v>18.0</v>
      </c>
      <c r="B72" s="64" t="s">
        <v>21</v>
      </c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6"/>
      <c r="P72" s="66"/>
      <c r="Q72" s="66"/>
      <c r="R72" s="66"/>
      <c r="S72" s="66"/>
      <c r="T72" s="66"/>
      <c r="U72" s="66"/>
      <c r="V72" s="66"/>
      <c r="W72" s="66"/>
      <c r="X72" s="67"/>
      <c r="Y72" s="67"/>
      <c r="Z72" s="67"/>
      <c r="AA72" s="67"/>
      <c r="AB72" s="67"/>
    </row>
    <row r="73">
      <c r="A73" s="48"/>
      <c r="B73" s="64" t="s">
        <v>24</v>
      </c>
      <c r="C73" s="65"/>
      <c r="D73" s="65"/>
      <c r="E73" s="65"/>
      <c r="F73" s="65"/>
      <c r="G73" s="65"/>
      <c r="H73" s="65"/>
      <c r="I73" s="65"/>
      <c r="J73" s="65"/>
      <c r="K73" s="65"/>
      <c r="L73" s="65"/>
      <c r="M73" s="65"/>
      <c r="N73" s="65"/>
      <c r="O73" s="66"/>
      <c r="P73" s="66"/>
      <c r="Q73" s="66"/>
      <c r="R73" s="66"/>
      <c r="S73" s="66"/>
      <c r="T73" s="66"/>
      <c r="U73" s="66"/>
      <c r="V73" s="66"/>
      <c r="W73" s="66"/>
      <c r="X73" s="56"/>
      <c r="Y73" s="56"/>
      <c r="Z73" s="56"/>
      <c r="AA73" s="56"/>
      <c r="AB73" s="56"/>
    </row>
    <row r="74">
      <c r="A74" s="48"/>
      <c r="B74" s="64" t="s">
        <v>25</v>
      </c>
      <c r="C74" s="65"/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65"/>
      <c r="O74" s="66"/>
      <c r="P74" s="66"/>
      <c r="Q74" s="66"/>
      <c r="R74" s="66"/>
      <c r="S74" s="66"/>
      <c r="T74" s="66"/>
      <c r="U74" s="66"/>
      <c r="V74" s="66"/>
      <c r="W74" s="66"/>
      <c r="X74" s="56"/>
      <c r="Y74" s="56"/>
      <c r="Z74" s="56"/>
      <c r="AA74" s="56"/>
      <c r="AB74" s="56"/>
    </row>
    <row r="75">
      <c r="A75" s="57"/>
      <c r="B75" s="64" t="s">
        <v>26</v>
      </c>
      <c r="C75" s="65"/>
      <c r="D75" s="65"/>
      <c r="E75" s="65"/>
      <c r="F75" s="65"/>
      <c r="G75" s="65"/>
      <c r="H75" s="65"/>
      <c r="I75" s="65"/>
      <c r="J75" s="65"/>
      <c r="K75" s="65"/>
      <c r="L75" s="65"/>
      <c r="M75" s="65"/>
      <c r="N75" s="65"/>
      <c r="O75" s="66"/>
      <c r="P75" s="66"/>
      <c r="Q75" s="66"/>
      <c r="R75" s="66"/>
      <c r="S75" s="66"/>
      <c r="T75" s="66"/>
      <c r="U75" s="66"/>
      <c r="V75" s="66"/>
      <c r="W75" s="66"/>
      <c r="X75" s="61"/>
      <c r="Y75" s="61"/>
      <c r="Z75" s="61"/>
      <c r="AA75" s="61"/>
      <c r="AB75" s="61"/>
    </row>
    <row r="76">
      <c r="A76" s="32">
        <v>19.0</v>
      </c>
      <c r="B76" s="33" t="s">
        <v>21</v>
      </c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3"/>
      <c r="P76" s="53"/>
      <c r="Q76" s="53"/>
      <c r="R76" s="53"/>
      <c r="S76" s="53"/>
      <c r="T76" s="53"/>
      <c r="U76" s="53"/>
      <c r="V76" s="53"/>
      <c r="W76" s="54"/>
      <c r="X76" s="44"/>
      <c r="Y76" s="44"/>
      <c r="Z76" s="44"/>
      <c r="AA76" s="44"/>
      <c r="AB76" s="46"/>
    </row>
    <row r="77">
      <c r="A77" s="48"/>
      <c r="B77" s="33" t="s">
        <v>24</v>
      </c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3"/>
      <c r="P77" s="53"/>
      <c r="Q77" s="53"/>
      <c r="R77" s="53"/>
      <c r="S77" s="53"/>
      <c r="T77" s="53"/>
      <c r="U77" s="53"/>
      <c r="V77" s="53"/>
      <c r="W77" s="54"/>
      <c r="X77" s="56"/>
      <c r="Y77" s="56"/>
      <c r="Z77" s="56"/>
      <c r="AA77" s="56"/>
      <c r="AB77" s="56"/>
    </row>
    <row r="78">
      <c r="A78" s="48"/>
      <c r="B78" s="33" t="s">
        <v>25</v>
      </c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3"/>
      <c r="P78" s="53"/>
      <c r="Q78" s="53"/>
      <c r="R78" s="53"/>
      <c r="S78" s="53"/>
      <c r="T78" s="53"/>
      <c r="U78" s="53"/>
      <c r="V78" s="53"/>
      <c r="W78" s="54"/>
      <c r="X78" s="56"/>
      <c r="Y78" s="56"/>
      <c r="Z78" s="56"/>
      <c r="AA78" s="56"/>
      <c r="AB78" s="56"/>
    </row>
    <row r="79">
      <c r="A79" s="57"/>
      <c r="B79" s="33" t="s">
        <v>26</v>
      </c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3"/>
      <c r="P79" s="53"/>
      <c r="Q79" s="53"/>
      <c r="R79" s="53"/>
      <c r="S79" s="53"/>
      <c r="T79" s="53"/>
      <c r="U79" s="53"/>
      <c r="V79" s="53"/>
      <c r="W79" s="54"/>
      <c r="X79" s="61"/>
      <c r="Y79" s="61"/>
      <c r="Z79" s="61"/>
      <c r="AA79" s="61"/>
      <c r="AB79" s="61"/>
    </row>
    <row r="80">
      <c r="A80" s="32">
        <v>20.0</v>
      </c>
      <c r="B80" s="64" t="s">
        <v>21</v>
      </c>
      <c r="C80" s="65"/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6"/>
      <c r="P80" s="66"/>
      <c r="Q80" s="66"/>
      <c r="R80" s="66"/>
      <c r="S80" s="66"/>
      <c r="T80" s="66"/>
      <c r="U80" s="66"/>
      <c r="V80" s="66"/>
      <c r="W80" s="66"/>
      <c r="X80" s="67"/>
      <c r="Y80" s="67"/>
      <c r="Z80" s="67"/>
      <c r="AA80" s="67"/>
      <c r="AB80" s="67"/>
    </row>
    <row r="81">
      <c r="A81" s="48"/>
      <c r="B81" s="64" t="s">
        <v>24</v>
      </c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6"/>
      <c r="P81" s="66"/>
      <c r="Q81" s="66"/>
      <c r="R81" s="66"/>
      <c r="S81" s="66"/>
      <c r="T81" s="66"/>
      <c r="U81" s="66"/>
      <c r="V81" s="66"/>
      <c r="W81" s="66"/>
      <c r="X81" s="56"/>
      <c r="Y81" s="56"/>
      <c r="Z81" s="56"/>
      <c r="AA81" s="56"/>
      <c r="AB81" s="56"/>
    </row>
    <row r="82">
      <c r="A82" s="48"/>
      <c r="B82" s="64" t="s">
        <v>25</v>
      </c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6"/>
      <c r="P82" s="66"/>
      <c r="Q82" s="66"/>
      <c r="R82" s="66"/>
      <c r="S82" s="66"/>
      <c r="T82" s="66"/>
      <c r="U82" s="66"/>
      <c r="V82" s="66"/>
      <c r="W82" s="66"/>
      <c r="X82" s="56"/>
      <c r="Y82" s="56"/>
      <c r="Z82" s="56"/>
      <c r="AA82" s="56"/>
      <c r="AB82" s="56"/>
    </row>
    <row r="83">
      <c r="A83" s="57"/>
      <c r="B83" s="64" t="s">
        <v>26</v>
      </c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65"/>
      <c r="N83" s="65"/>
      <c r="O83" s="66"/>
      <c r="P83" s="66"/>
      <c r="Q83" s="66"/>
      <c r="R83" s="66"/>
      <c r="S83" s="66"/>
      <c r="T83" s="66"/>
      <c r="U83" s="66"/>
      <c r="V83" s="66"/>
      <c r="W83" s="66"/>
      <c r="X83" s="61"/>
      <c r="Y83" s="61"/>
      <c r="Z83" s="61"/>
      <c r="AA83" s="61"/>
      <c r="AB83" s="61"/>
    </row>
    <row r="84">
      <c r="A84" s="32">
        <v>21.0</v>
      </c>
      <c r="B84" s="33" t="s">
        <v>21</v>
      </c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3"/>
      <c r="P84" s="53"/>
      <c r="Q84" s="53"/>
      <c r="R84" s="53"/>
      <c r="S84" s="53"/>
      <c r="T84" s="53"/>
      <c r="U84" s="53"/>
      <c r="V84" s="53"/>
      <c r="W84" s="54"/>
      <c r="X84" s="44"/>
      <c r="Y84" s="44"/>
      <c r="Z84" s="44"/>
      <c r="AA84" s="44"/>
      <c r="AB84" s="46"/>
    </row>
    <row r="85">
      <c r="A85" s="48"/>
      <c r="B85" s="33" t="s">
        <v>24</v>
      </c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3"/>
      <c r="P85" s="53"/>
      <c r="Q85" s="53"/>
      <c r="R85" s="53"/>
      <c r="S85" s="53"/>
      <c r="T85" s="53"/>
      <c r="U85" s="53"/>
      <c r="V85" s="53"/>
      <c r="W85" s="54"/>
      <c r="X85" s="56"/>
      <c r="Y85" s="56"/>
      <c r="Z85" s="56"/>
      <c r="AA85" s="56"/>
      <c r="AB85" s="56"/>
    </row>
    <row r="86">
      <c r="A86" s="48"/>
      <c r="B86" s="33" t="s">
        <v>25</v>
      </c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3"/>
      <c r="P86" s="53"/>
      <c r="Q86" s="53"/>
      <c r="R86" s="53"/>
      <c r="S86" s="53"/>
      <c r="T86" s="53"/>
      <c r="U86" s="53"/>
      <c r="V86" s="53"/>
      <c r="W86" s="54"/>
      <c r="X86" s="56"/>
      <c r="Y86" s="56"/>
      <c r="Z86" s="56"/>
      <c r="AA86" s="56"/>
      <c r="AB86" s="56"/>
    </row>
    <row r="87">
      <c r="A87" s="57"/>
      <c r="B87" s="33" t="s">
        <v>26</v>
      </c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3"/>
      <c r="P87" s="53"/>
      <c r="Q87" s="53"/>
      <c r="R87" s="53"/>
      <c r="S87" s="53"/>
      <c r="T87" s="53"/>
      <c r="U87" s="53"/>
      <c r="V87" s="53"/>
      <c r="W87" s="54"/>
      <c r="X87" s="61"/>
      <c r="Y87" s="61"/>
      <c r="Z87" s="61"/>
      <c r="AA87" s="61"/>
      <c r="AB87" s="61"/>
    </row>
    <row r="88">
      <c r="A88" s="32">
        <v>22.0</v>
      </c>
      <c r="B88" s="64" t="s">
        <v>21</v>
      </c>
      <c r="C88" s="65"/>
      <c r="D88" s="65"/>
      <c r="E88" s="65"/>
      <c r="F88" s="65"/>
      <c r="G88" s="65"/>
      <c r="H88" s="65"/>
      <c r="I88" s="65"/>
      <c r="J88" s="65"/>
      <c r="K88" s="65"/>
      <c r="L88" s="65"/>
      <c r="M88" s="65"/>
      <c r="N88" s="65"/>
      <c r="O88" s="66"/>
      <c r="P88" s="66"/>
      <c r="Q88" s="66"/>
      <c r="R88" s="66"/>
      <c r="S88" s="66"/>
      <c r="T88" s="66"/>
      <c r="U88" s="66"/>
      <c r="V88" s="66"/>
      <c r="W88" s="66"/>
      <c r="X88" s="67"/>
      <c r="Y88" s="67"/>
      <c r="Z88" s="67"/>
      <c r="AA88" s="67"/>
      <c r="AB88" s="67"/>
    </row>
    <row r="89">
      <c r="A89" s="48"/>
      <c r="B89" s="64" t="s">
        <v>24</v>
      </c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5"/>
      <c r="N89" s="65"/>
      <c r="O89" s="66"/>
      <c r="P89" s="66"/>
      <c r="Q89" s="66"/>
      <c r="R89" s="66"/>
      <c r="S89" s="66"/>
      <c r="T89" s="66"/>
      <c r="U89" s="66"/>
      <c r="V89" s="66"/>
      <c r="W89" s="66"/>
      <c r="X89" s="56"/>
      <c r="Y89" s="56"/>
      <c r="Z89" s="56"/>
      <c r="AA89" s="56"/>
      <c r="AB89" s="56"/>
    </row>
    <row r="90">
      <c r="A90" s="48"/>
      <c r="B90" s="64" t="s">
        <v>25</v>
      </c>
      <c r="C90" s="65"/>
      <c r="D90" s="65"/>
      <c r="E90" s="65"/>
      <c r="F90" s="65"/>
      <c r="G90" s="65"/>
      <c r="H90" s="65"/>
      <c r="I90" s="65"/>
      <c r="J90" s="65"/>
      <c r="K90" s="65"/>
      <c r="L90" s="65"/>
      <c r="M90" s="65"/>
      <c r="N90" s="65"/>
      <c r="O90" s="66"/>
      <c r="P90" s="66"/>
      <c r="Q90" s="66"/>
      <c r="R90" s="66"/>
      <c r="S90" s="66"/>
      <c r="T90" s="66"/>
      <c r="U90" s="66"/>
      <c r="V90" s="66"/>
      <c r="W90" s="66"/>
      <c r="X90" s="56"/>
      <c r="Y90" s="56"/>
      <c r="Z90" s="56"/>
      <c r="AA90" s="56"/>
      <c r="AB90" s="56"/>
    </row>
    <row r="91">
      <c r="A91" s="57"/>
      <c r="B91" s="64" t="s">
        <v>26</v>
      </c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6"/>
      <c r="P91" s="66"/>
      <c r="Q91" s="66"/>
      <c r="R91" s="66"/>
      <c r="S91" s="66"/>
      <c r="T91" s="66"/>
      <c r="U91" s="66"/>
      <c r="V91" s="66"/>
      <c r="W91" s="66"/>
      <c r="X91" s="61"/>
      <c r="Y91" s="61"/>
      <c r="Z91" s="61"/>
      <c r="AA91" s="61"/>
      <c r="AB91" s="61"/>
    </row>
    <row r="92">
      <c r="A92" s="32">
        <v>23.0</v>
      </c>
      <c r="B92" s="33" t="s">
        <v>21</v>
      </c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3"/>
      <c r="P92" s="53"/>
      <c r="Q92" s="53"/>
      <c r="R92" s="53"/>
      <c r="S92" s="53"/>
      <c r="T92" s="53"/>
      <c r="U92" s="53"/>
      <c r="V92" s="53"/>
      <c r="W92" s="54"/>
      <c r="X92" s="44"/>
      <c r="Y92" s="44"/>
      <c r="Z92" s="44"/>
      <c r="AA92" s="44"/>
      <c r="AB92" s="46"/>
    </row>
    <row r="93">
      <c r="A93" s="48"/>
      <c r="B93" s="33" t="s">
        <v>24</v>
      </c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3"/>
      <c r="P93" s="53"/>
      <c r="Q93" s="53"/>
      <c r="R93" s="53"/>
      <c r="S93" s="53"/>
      <c r="T93" s="53"/>
      <c r="U93" s="53"/>
      <c r="V93" s="53"/>
      <c r="W93" s="54"/>
      <c r="X93" s="56"/>
      <c r="Y93" s="56"/>
      <c r="Z93" s="56"/>
      <c r="AA93" s="56"/>
      <c r="AB93" s="56"/>
    </row>
    <row r="94">
      <c r="A94" s="48"/>
      <c r="B94" s="33" t="s">
        <v>25</v>
      </c>
      <c r="C94" s="51"/>
      <c r="D94" s="51"/>
      <c r="E94" s="51"/>
      <c r="F94" s="51"/>
      <c r="G94" s="51"/>
      <c r="H94" s="51"/>
      <c r="I94" s="51"/>
      <c r="J94" s="51"/>
      <c r="K94" s="51"/>
      <c r="L94" s="51"/>
      <c r="M94" s="51"/>
      <c r="N94" s="51"/>
      <c r="O94" s="53"/>
      <c r="P94" s="53"/>
      <c r="Q94" s="53"/>
      <c r="R94" s="53"/>
      <c r="S94" s="53"/>
      <c r="T94" s="53"/>
      <c r="U94" s="53"/>
      <c r="V94" s="53"/>
      <c r="W94" s="54"/>
      <c r="X94" s="56"/>
      <c r="Y94" s="56"/>
      <c r="Z94" s="56"/>
      <c r="AA94" s="56"/>
      <c r="AB94" s="56"/>
    </row>
    <row r="95">
      <c r="A95" s="57"/>
      <c r="B95" s="33" t="s">
        <v>26</v>
      </c>
      <c r="C95" s="51"/>
      <c r="D95" s="51"/>
      <c r="E95" s="51"/>
      <c r="F95" s="51"/>
      <c r="G95" s="51"/>
      <c r="H95" s="51"/>
      <c r="I95" s="51"/>
      <c r="J95" s="51"/>
      <c r="K95" s="51"/>
      <c r="L95" s="51"/>
      <c r="M95" s="51"/>
      <c r="N95" s="51"/>
      <c r="O95" s="53"/>
      <c r="P95" s="53"/>
      <c r="Q95" s="53"/>
      <c r="R95" s="53"/>
      <c r="S95" s="53"/>
      <c r="T95" s="53"/>
      <c r="U95" s="53"/>
      <c r="V95" s="53"/>
      <c r="W95" s="54"/>
      <c r="X95" s="61"/>
      <c r="Y95" s="61"/>
      <c r="Z95" s="61"/>
      <c r="AA95" s="61"/>
      <c r="AB95" s="61"/>
    </row>
    <row r="96">
      <c r="A96" s="32">
        <v>24.0</v>
      </c>
      <c r="B96" s="64" t="s">
        <v>21</v>
      </c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6"/>
      <c r="P96" s="66"/>
      <c r="Q96" s="66"/>
      <c r="R96" s="66"/>
      <c r="S96" s="66"/>
      <c r="T96" s="66"/>
      <c r="U96" s="66"/>
      <c r="V96" s="66"/>
      <c r="W96" s="66"/>
      <c r="X96" s="67"/>
      <c r="Y96" s="67"/>
      <c r="Z96" s="67"/>
      <c r="AA96" s="67"/>
      <c r="AB96" s="67"/>
    </row>
    <row r="97">
      <c r="A97" s="48"/>
      <c r="B97" s="64" t="s">
        <v>24</v>
      </c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6"/>
      <c r="P97" s="66"/>
      <c r="Q97" s="66"/>
      <c r="R97" s="66"/>
      <c r="S97" s="66"/>
      <c r="T97" s="66"/>
      <c r="U97" s="66"/>
      <c r="V97" s="66"/>
      <c r="W97" s="66"/>
      <c r="X97" s="56"/>
      <c r="Y97" s="56"/>
      <c r="Z97" s="56"/>
      <c r="AA97" s="56"/>
      <c r="AB97" s="56"/>
    </row>
    <row r="98">
      <c r="A98" s="48"/>
      <c r="B98" s="64" t="s">
        <v>25</v>
      </c>
      <c r="C98" s="65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6"/>
      <c r="P98" s="66"/>
      <c r="Q98" s="66"/>
      <c r="R98" s="66"/>
      <c r="S98" s="66"/>
      <c r="T98" s="66"/>
      <c r="U98" s="66"/>
      <c r="V98" s="66"/>
      <c r="W98" s="66"/>
      <c r="X98" s="56"/>
      <c r="Y98" s="56"/>
      <c r="Z98" s="56"/>
      <c r="AA98" s="56"/>
      <c r="AB98" s="56"/>
    </row>
    <row r="99">
      <c r="A99" s="57"/>
      <c r="B99" s="64" t="s">
        <v>26</v>
      </c>
      <c r="C99" s="65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6"/>
      <c r="P99" s="66"/>
      <c r="Q99" s="66"/>
      <c r="R99" s="66"/>
      <c r="S99" s="66"/>
      <c r="T99" s="66"/>
      <c r="U99" s="66"/>
      <c r="V99" s="66"/>
      <c r="W99" s="66"/>
      <c r="X99" s="61"/>
      <c r="Y99" s="61"/>
      <c r="Z99" s="61"/>
      <c r="AA99" s="61"/>
      <c r="AB99" s="61"/>
    </row>
    <row r="100">
      <c r="A100" s="32">
        <v>25.0</v>
      </c>
      <c r="B100" s="33" t="s">
        <v>21</v>
      </c>
      <c r="C100" s="51"/>
      <c r="D100" s="51"/>
      <c r="E100" s="51"/>
      <c r="F100" s="51"/>
      <c r="G100" s="51"/>
      <c r="H100" s="51"/>
      <c r="I100" s="51"/>
      <c r="J100" s="51"/>
      <c r="K100" s="51"/>
      <c r="L100" s="51"/>
      <c r="M100" s="51"/>
      <c r="N100" s="51"/>
      <c r="O100" s="53"/>
      <c r="P100" s="53"/>
      <c r="Q100" s="53"/>
      <c r="R100" s="53"/>
      <c r="S100" s="53"/>
      <c r="T100" s="53"/>
      <c r="U100" s="53"/>
      <c r="V100" s="53"/>
      <c r="W100" s="54"/>
      <c r="X100" s="44"/>
      <c r="Y100" s="44"/>
      <c r="Z100" s="44"/>
      <c r="AA100" s="44"/>
      <c r="AB100" s="46"/>
    </row>
    <row r="101">
      <c r="A101" s="48"/>
      <c r="B101" s="33" t="s">
        <v>24</v>
      </c>
      <c r="C101" s="51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  <c r="O101" s="53"/>
      <c r="P101" s="53"/>
      <c r="Q101" s="53"/>
      <c r="R101" s="53"/>
      <c r="S101" s="53"/>
      <c r="T101" s="53"/>
      <c r="U101" s="53"/>
      <c r="V101" s="53"/>
      <c r="W101" s="54"/>
      <c r="X101" s="56"/>
      <c r="Y101" s="56"/>
      <c r="Z101" s="56"/>
      <c r="AA101" s="56"/>
      <c r="AB101" s="56"/>
    </row>
    <row r="102">
      <c r="A102" s="48"/>
      <c r="B102" s="33" t="s">
        <v>25</v>
      </c>
      <c r="C102" s="51"/>
      <c r="D102" s="51"/>
      <c r="E102" s="51"/>
      <c r="F102" s="51"/>
      <c r="G102" s="51"/>
      <c r="H102" s="51"/>
      <c r="I102" s="51"/>
      <c r="J102" s="51"/>
      <c r="K102" s="51"/>
      <c r="L102" s="51"/>
      <c r="M102" s="51"/>
      <c r="N102" s="51"/>
      <c r="O102" s="53"/>
      <c r="P102" s="53"/>
      <c r="Q102" s="53"/>
      <c r="R102" s="53"/>
      <c r="S102" s="53"/>
      <c r="T102" s="53"/>
      <c r="U102" s="53"/>
      <c r="V102" s="53"/>
      <c r="W102" s="54"/>
      <c r="X102" s="56"/>
      <c r="Y102" s="56"/>
      <c r="Z102" s="56"/>
      <c r="AA102" s="56"/>
      <c r="AB102" s="56"/>
    </row>
    <row r="103">
      <c r="A103" s="57"/>
      <c r="B103" s="33" t="s">
        <v>26</v>
      </c>
      <c r="C103" s="51"/>
      <c r="D103" s="51"/>
      <c r="E103" s="51"/>
      <c r="F103" s="51"/>
      <c r="G103" s="51"/>
      <c r="H103" s="51"/>
      <c r="I103" s="51"/>
      <c r="J103" s="51"/>
      <c r="K103" s="51"/>
      <c r="L103" s="51"/>
      <c r="M103" s="51"/>
      <c r="N103" s="51"/>
      <c r="O103" s="53"/>
      <c r="P103" s="53"/>
      <c r="Q103" s="53"/>
      <c r="R103" s="53"/>
      <c r="S103" s="53"/>
      <c r="T103" s="53"/>
      <c r="U103" s="53"/>
      <c r="V103" s="53"/>
      <c r="W103" s="54"/>
      <c r="X103" s="61"/>
      <c r="Y103" s="61"/>
      <c r="Z103" s="61"/>
      <c r="AA103" s="61"/>
      <c r="AB103" s="61"/>
    </row>
    <row r="104">
      <c r="A104" s="32">
        <v>26.0</v>
      </c>
      <c r="B104" s="64" t="s">
        <v>21</v>
      </c>
      <c r="C104" s="65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6"/>
      <c r="P104" s="66"/>
      <c r="Q104" s="66"/>
      <c r="R104" s="66"/>
      <c r="S104" s="66"/>
      <c r="T104" s="66"/>
      <c r="U104" s="66"/>
      <c r="V104" s="66"/>
      <c r="W104" s="66"/>
      <c r="X104" s="67"/>
      <c r="Y104" s="67"/>
      <c r="Z104" s="67"/>
      <c r="AA104" s="67"/>
      <c r="AB104" s="67"/>
    </row>
    <row r="105">
      <c r="A105" s="48"/>
      <c r="B105" s="64" t="s">
        <v>24</v>
      </c>
      <c r="C105" s="65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6"/>
      <c r="P105" s="66"/>
      <c r="Q105" s="66"/>
      <c r="R105" s="66"/>
      <c r="S105" s="66"/>
      <c r="T105" s="66"/>
      <c r="U105" s="66"/>
      <c r="V105" s="66"/>
      <c r="W105" s="66"/>
      <c r="X105" s="56"/>
      <c r="Y105" s="56"/>
      <c r="Z105" s="56"/>
      <c r="AA105" s="56"/>
      <c r="AB105" s="56"/>
    </row>
    <row r="106">
      <c r="A106" s="48"/>
      <c r="B106" s="64" t="s">
        <v>25</v>
      </c>
      <c r="C106" s="65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6"/>
      <c r="P106" s="66"/>
      <c r="Q106" s="66"/>
      <c r="R106" s="66"/>
      <c r="S106" s="66"/>
      <c r="T106" s="66"/>
      <c r="U106" s="66"/>
      <c r="V106" s="66"/>
      <c r="W106" s="66"/>
      <c r="X106" s="56"/>
      <c r="Y106" s="56"/>
      <c r="Z106" s="56"/>
      <c r="AA106" s="56"/>
      <c r="AB106" s="56"/>
    </row>
    <row r="107">
      <c r="A107" s="57"/>
      <c r="B107" s="64" t="s">
        <v>26</v>
      </c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6"/>
      <c r="P107" s="66"/>
      <c r="Q107" s="66"/>
      <c r="R107" s="66"/>
      <c r="S107" s="66"/>
      <c r="T107" s="66"/>
      <c r="U107" s="66"/>
      <c r="V107" s="66"/>
      <c r="W107" s="66"/>
      <c r="X107" s="61"/>
      <c r="Y107" s="61"/>
      <c r="Z107" s="61"/>
      <c r="AA107" s="61"/>
      <c r="AB107" s="61"/>
    </row>
    <row r="108">
      <c r="A108" s="32">
        <v>27.0</v>
      </c>
      <c r="B108" s="33" t="s">
        <v>21</v>
      </c>
      <c r="C108" s="51"/>
      <c r="D108" s="51"/>
      <c r="E108" s="51"/>
      <c r="F108" s="51"/>
      <c r="G108" s="51"/>
      <c r="H108" s="51"/>
      <c r="I108" s="51"/>
      <c r="J108" s="51"/>
      <c r="K108" s="51"/>
      <c r="L108" s="51"/>
      <c r="M108" s="51"/>
      <c r="N108" s="51"/>
      <c r="O108" s="53"/>
      <c r="P108" s="53"/>
      <c r="Q108" s="53"/>
      <c r="R108" s="53"/>
      <c r="S108" s="53"/>
      <c r="T108" s="53"/>
      <c r="U108" s="53"/>
      <c r="V108" s="53"/>
      <c r="W108" s="54"/>
      <c r="X108" s="44"/>
      <c r="Y108" s="44"/>
      <c r="Z108" s="44"/>
      <c r="AA108" s="44"/>
      <c r="AB108" s="46"/>
    </row>
    <row r="109">
      <c r="A109" s="48"/>
      <c r="B109" s="33" t="s">
        <v>24</v>
      </c>
      <c r="C109" s="51"/>
      <c r="D109" s="51"/>
      <c r="E109" s="51"/>
      <c r="F109" s="51"/>
      <c r="G109" s="51"/>
      <c r="H109" s="51"/>
      <c r="I109" s="51"/>
      <c r="J109" s="51"/>
      <c r="K109" s="51"/>
      <c r="L109" s="51"/>
      <c r="M109" s="51"/>
      <c r="N109" s="51"/>
      <c r="O109" s="53"/>
      <c r="P109" s="53"/>
      <c r="Q109" s="53"/>
      <c r="R109" s="53"/>
      <c r="S109" s="53"/>
      <c r="T109" s="53"/>
      <c r="U109" s="53"/>
      <c r="V109" s="53"/>
      <c r="W109" s="54"/>
      <c r="X109" s="56"/>
      <c r="Y109" s="56"/>
      <c r="Z109" s="56"/>
      <c r="AA109" s="56"/>
      <c r="AB109" s="56"/>
    </row>
    <row r="110">
      <c r="A110" s="48"/>
      <c r="B110" s="33" t="s">
        <v>25</v>
      </c>
      <c r="C110" s="51"/>
      <c r="D110" s="51"/>
      <c r="E110" s="51"/>
      <c r="F110" s="51"/>
      <c r="G110" s="51"/>
      <c r="H110" s="51"/>
      <c r="I110" s="51"/>
      <c r="J110" s="51"/>
      <c r="K110" s="51"/>
      <c r="L110" s="51"/>
      <c r="M110" s="51"/>
      <c r="N110" s="51"/>
      <c r="O110" s="53"/>
      <c r="P110" s="53"/>
      <c r="Q110" s="53"/>
      <c r="R110" s="53"/>
      <c r="S110" s="53"/>
      <c r="T110" s="53"/>
      <c r="U110" s="53"/>
      <c r="V110" s="53"/>
      <c r="W110" s="54"/>
      <c r="X110" s="56"/>
      <c r="Y110" s="56"/>
      <c r="Z110" s="56"/>
      <c r="AA110" s="56"/>
      <c r="AB110" s="56"/>
    </row>
    <row r="111">
      <c r="A111" s="57"/>
      <c r="B111" s="33" t="s">
        <v>26</v>
      </c>
      <c r="C111" s="51"/>
      <c r="D111" s="51"/>
      <c r="E111" s="51"/>
      <c r="F111" s="51"/>
      <c r="G111" s="51"/>
      <c r="H111" s="51"/>
      <c r="I111" s="51"/>
      <c r="J111" s="51"/>
      <c r="K111" s="51"/>
      <c r="L111" s="51"/>
      <c r="M111" s="51"/>
      <c r="N111" s="51"/>
      <c r="O111" s="53"/>
      <c r="P111" s="53"/>
      <c r="Q111" s="53"/>
      <c r="R111" s="53"/>
      <c r="S111" s="53"/>
      <c r="T111" s="53"/>
      <c r="U111" s="53"/>
      <c r="V111" s="53"/>
      <c r="W111" s="54"/>
      <c r="X111" s="61"/>
      <c r="Y111" s="61"/>
      <c r="Z111" s="61"/>
      <c r="AA111" s="61"/>
      <c r="AB111" s="61"/>
    </row>
    <row r="112">
      <c r="A112" s="32">
        <v>28.0</v>
      </c>
      <c r="B112" s="64" t="s">
        <v>21</v>
      </c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6"/>
      <c r="P112" s="66"/>
      <c r="Q112" s="66"/>
      <c r="R112" s="66"/>
      <c r="S112" s="66"/>
      <c r="T112" s="66"/>
      <c r="U112" s="66"/>
      <c r="V112" s="66"/>
      <c r="W112" s="66"/>
      <c r="X112" s="67"/>
      <c r="Y112" s="67"/>
      <c r="Z112" s="67"/>
      <c r="AA112" s="67"/>
      <c r="AB112" s="67"/>
    </row>
    <row r="113">
      <c r="A113" s="48"/>
      <c r="B113" s="64" t="s">
        <v>24</v>
      </c>
      <c r="C113" s="65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6"/>
      <c r="P113" s="66"/>
      <c r="Q113" s="66"/>
      <c r="R113" s="66"/>
      <c r="S113" s="66"/>
      <c r="T113" s="66"/>
      <c r="U113" s="66"/>
      <c r="V113" s="66"/>
      <c r="W113" s="66"/>
      <c r="X113" s="56"/>
      <c r="Y113" s="56"/>
      <c r="Z113" s="56"/>
      <c r="AA113" s="56"/>
      <c r="AB113" s="56"/>
    </row>
    <row r="114">
      <c r="A114" s="48"/>
      <c r="B114" s="64" t="s">
        <v>25</v>
      </c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6"/>
      <c r="P114" s="66"/>
      <c r="Q114" s="66"/>
      <c r="R114" s="66"/>
      <c r="S114" s="66"/>
      <c r="T114" s="66"/>
      <c r="U114" s="66"/>
      <c r="V114" s="66"/>
      <c r="W114" s="66"/>
      <c r="X114" s="56"/>
      <c r="Y114" s="56"/>
      <c r="Z114" s="56"/>
      <c r="AA114" s="56"/>
      <c r="AB114" s="56"/>
    </row>
    <row r="115">
      <c r="A115" s="57"/>
      <c r="B115" s="64" t="s">
        <v>26</v>
      </c>
      <c r="C115" s="65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6"/>
      <c r="P115" s="66"/>
      <c r="Q115" s="66"/>
      <c r="R115" s="66"/>
      <c r="S115" s="66"/>
      <c r="T115" s="66"/>
      <c r="U115" s="66"/>
      <c r="V115" s="66"/>
      <c r="W115" s="66"/>
      <c r="X115" s="61"/>
      <c r="Y115" s="61"/>
      <c r="Z115" s="61"/>
      <c r="AA115" s="61"/>
      <c r="AB115" s="61"/>
    </row>
    <row r="116">
      <c r="A116" s="32">
        <v>29.0</v>
      </c>
      <c r="B116" s="33" t="s">
        <v>21</v>
      </c>
      <c r="C116" s="51"/>
      <c r="D116" s="51"/>
      <c r="E116" s="51"/>
      <c r="F116" s="51"/>
      <c r="G116" s="51"/>
      <c r="H116" s="51"/>
      <c r="I116" s="51"/>
      <c r="J116" s="51"/>
      <c r="K116" s="51"/>
      <c r="L116" s="51"/>
      <c r="M116" s="51"/>
      <c r="N116" s="51"/>
      <c r="O116" s="53"/>
      <c r="P116" s="53"/>
      <c r="Q116" s="53"/>
      <c r="R116" s="53"/>
      <c r="S116" s="53"/>
      <c r="T116" s="53"/>
      <c r="U116" s="53"/>
      <c r="V116" s="53"/>
      <c r="W116" s="54"/>
      <c r="X116" s="44"/>
      <c r="Y116" s="44"/>
      <c r="Z116" s="44"/>
      <c r="AA116" s="44"/>
      <c r="AB116" s="46"/>
    </row>
    <row r="117">
      <c r="A117" s="48"/>
      <c r="B117" s="33" t="s">
        <v>24</v>
      </c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51"/>
      <c r="N117" s="51"/>
      <c r="O117" s="53"/>
      <c r="P117" s="53"/>
      <c r="Q117" s="53"/>
      <c r="R117" s="53"/>
      <c r="S117" s="53"/>
      <c r="T117" s="53"/>
      <c r="U117" s="53"/>
      <c r="V117" s="53"/>
      <c r="W117" s="54"/>
      <c r="X117" s="56"/>
      <c r="Y117" s="56"/>
      <c r="Z117" s="56"/>
      <c r="AA117" s="56"/>
      <c r="AB117" s="56"/>
    </row>
    <row r="118">
      <c r="A118" s="48"/>
      <c r="B118" s="33" t="s">
        <v>25</v>
      </c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3"/>
      <c r="P118" s="53"/>
      <c r="Q118" s="53"/>
      <c r="R118" s="53"/>
      <c r="S118" s="53"/>
      <c r="T118" s="53"/>
      <c r="U118" s="53"/>
      <c r="V118" s="53"/>
      <c r="W118" s="54"/>
      <c r="X118" s="56"/>
      <c r="Y118" s="56"/>
      <c r="Z118" s="56"/>
      <c r="AA118" s="56"/>
      <c r="AB118" s="56"/>
    </row>
    <row r="119">
      <c r="A119" s="57"/>
      <c r="B119" s="33" t="s">
        <v>26</v>
      </c>
      <c r="C119" s="51"/>
      <c r="D119" s="51"/>
      <c r="E119" s="51"/>
      <c r="F119" s="51"/>
      <c r="G119" s="51"/>
      <c r="H119" s="51"/>
      <c r="I119" s="51"/>
      <c r="J119" s="51"/>
      <c r="K119" s="51"/>
      <c r="L119" s="51"/>
      <c r="M119" s="51"/>
      <c r="N119" s="51"/>
      <c r="O119" s="53"/>
      <c r="P119" s="53"/>
      <c r="Q119" s="53"/>
      <c r="R119" s="53"/>
      <c r="S119" s="53"/>
      <c r="T119" s="53"/>
      <c r="U119" s="53"/>
      <c r="V119" s="53"/>
      <c r="W119" s="54"/>
      <c r="X119" s="61"/>
      <c r="Y119" s="61"/>
      <c r="Z119" s="61"/>
      <c r="AA119" s="61"/>
      <c r="AB119" s="61"/>
    </row>
    <row r="120">
      <c r="A120" s="32">
        <v>30.0</v>
      </c>
      <c r="B120" s="64" t="s">
        <v>21</v>
      </c>
      <c r="C120" s="65"/>
      <c r="D120" s="65"/>
      <c r="E120" s="65"/>
      <c r="F120" s="65"/>
      <c r="G120" s="65"/>
      <c r="H120" s="65"/>
      <c r="I120" s="65"/>
      <c r="J120" s="65"/>
      <c r="K120" s="65"/>
      <c r="L120" s="65"/>
      <c r="M120" s="65"/>
      <c r="N120" s="65"/>
      <c r="O120" s="66"/>
      <c r="P120" s="66"/>
      <c r="Q120" s="66"/>
      <c r="R120" s="66"/>
      <c r="S120" s="66"/>
      <c r="T120" s="66"/>
      <c r="U120" s="66"/>
      <c r="V120" s="66"/>
      <c r="W120" s="66"/>
      <c r="X120" s="67"/>
      <c r="Y120" s="67"/>
      <c r="Z120" s="67"/>
      <c r="AA120" s="67"/>
      <c r="AB120" s="67"/>
    </row>
    <row r="121">
      <c r="A121" s="48"/>
      <c r="B121" s="64" t="s">
        <v>24</v>
      </c>
      <c r="C121" s="65"/>
      <c r="D121" s="65"/>
      <c r="E121" s="65"/>
      <c r="F121" s="65"/>
      <c r="G121" s="65"/>
      <c r="H121" s="65"/>
      <c r="I121" s="65"/>
      <c r="J121" s="65"/>
      <c r="K121" s="65"/>
      <c r="L121" s="65"/>
      <c r="M121" s="65"/>
      <c r="N121" s="65"/>
      <c r="O121" s="66"/>
      <c r="P121" s="66"/>
      <c r="Q121" s="66"/>
      <c r="R121" s="66"/>
      <c r="S121" s="66"/>
      <c r="T121" s="66"/>
      <c r="U121" s="66"/>
      <c r="V121" s="66"/>
      <c r="W121" s="66"/>
      <c r="X121" s="56"/>
      <c r="Y121" s="56"/>
      <c r="Z121" s="56"/>
      <c r="AA121" s="56"/>
      <c r="AB121" s="56"/>
    </row>
    <row r="122">
      <c r="A122" s="48"/>
      <c r="B122" s="64" t="s">
        <v>25</v>
      </c>
      <c r="C122" s="65"/>
      <c r="D122" s="65"/>
      <c r="E122" s="65"/>
      <c r="F122" s="65"/>
      <c r="G122" s="65"/>
      <c r="H122" s="65"/>
      <c r="I122" s="65"/>
      <c r="J122" s="65"/>
      <c r="K122" s="65"/>
      <c r="L122" s="65"/>
      <c r="M122" s="65"/>
      <c r="N122" s="65"/>
      <c r="O122" s="66"/>
      <c r="P122" s="66"/>
      <c r="Q122" s="66"/>
      <c r="R122" s="66"/>
      <c r="S122" s="66"/>
      <c r="T122" s="66"/>
      <c r="U122" s="66"/>
      <c r="V122" s="66"/>
      <c r="W122" s="66"/>
      <c r="X122" s="56"/>
      <c r="Y122" s="56"/>
      <c r="Z122" s="56"/>
      <c r="AA122" s="56"/>
      <c r="AB122" s="56"/>
    </row>
    <row r="123">
      <c r="A123" s="57"/>
      <c r="B123" s="64" t="s">
        <v>26</v>
      </c>
      <c r="C123" s="65"/>
      <c r="D123" s="65"/>
      <c r="E123" s="65"/>
      <c r="F123" s="65"/>
      <c r="G123" s="65"/>
      <c r="H123" s="65"/>
      <c r="I123" s="65"/>
      <c r="J123" s="65"/>
      <c r="K123" s="65"/>
      <c r="L123" s="65"/>
      <c r="M123" s="65"/>
      <c r="N123" s="65"/>
      <c r="O123" s="66"/>
      <c r="P123" s="66"/>
      <c r="Q123" s="66"/>
      <c r="R123" s="66"/>
      <c r="S123" s="66"/>
      <c r="T123" s="66"/>
      <c r="U123" s="66"/>
      <c r="V123" s="66"/>
      <c r="W123" s="66"/>
      <c r="X123" s="61"/>
      <c r="Y123" s="61"/>
      <c r="Z123" s="61"/>
      <c r="AA123" s="61"/>
      <c r="AB123" s="61"/>
    </row>
    <row r="124">
      <c r="A124" s="32">
        <v>31.0</v>
      </c>
      <c r="B124" s="33" t="s">
        <v>21</v>
      </c>
      <c r="C124" s="51"/>
      <c r="D124" s="51"/>
      <c r="E124" s="51"/>
      <c r="F124" s="51"/>
      <c r="G124" s="51"/>
      <c r="H124" s="51"/>
      <c r="I124" s="51"/>
      <c r="J124" s="51"/>
      <c r="K124" s="51"/>
      <c r="L124" s="51"/>
      <c r="M124" s="51"/>
      <c r="N124" s="51"/>
      <c r="O124" s="53"/>
      <c r="P124" s="53"/>
      <c r="Q124" s="53"/>
      <c r="R124" s="53"/>
      <c r="S124" s="53"/>
      <c r="T124" s="53"/>
      <c r="U124" s="53"/>
      <c r="V124" s="53"/>
      <c r="W124" s="54"/>
      <c r="X124" s="44"/>
      <c r="Y124" s="44"/>
      <c r="Z124" s="44"/>
      <c r="AA124" s="44"/>
      <c r="AB124" s="46"/>
    </row>
    <row r="125">
      <c r="A125" s="48"/>
      <c r="B125" s="33" t="s">
        <v>24</v>
      </c>
      <c r="C125" s="51"/>
      <c r="D125" s="51"/>
      <c r="E125" s="51"/>
      <c r="F125" s="51"/>
      <c r="G125" s="51"/>
      <c r="H125" s="51"/>
      <c r="I125" s="51"/>
      <c r="J125" s="51"/>
      <c r="K125" s="51"/>
      <c r="L125" s="51"/>
      <c r="M125" s="51"/>
      <c r="N125" s="51"/>
      <c r="O125" s="53"/>
      <c r="P125" s="53"/>
      <c r="Q125" s="53"/>
      <c r="R125" s="53"/>
      <c r="S125" s="53"/>
      <c r="T125" s="53"/>
      <c r="U125" s="53"/>
      <c r="V125" s="53"/>
      <c r="W125" s="54"/>
      <c r="X125" s="56"/>
      <c r="Y125" s="56"/>
      <c r="Z125" s="56"/>
      <c r="AA125" s="56"/>
      <c r="AB125" s="56"/>
    </row>
    <row r="126">
      <c r="A126" s="48"/>
      <c r="B126" s="33" t="s">
        <v>25</v>
      </c>
      <c r="C126" s="51"/>
      <c r="D126" s="51"/>
      <c r="E126" s="51"/>
      <c r="F126" s="51"/>
      <c r="G126" s="51"/>
      <c r="H126" s="51"/>
      <c r="I126" s="51"/>
      <c r="J126" s="51"/>
      <c r="K126" s="51"/>
      <c r="L126" s="51"/>
      <c r="M126" s="51"/>
      <c r="N126" s="51"/>
      <c r="O126" s="53"/>
      <c r="P126" s="53"/>
      <c r="Q126" s="53"/>
      <c r="R126" s="53"/>
      <c r="S126" s="53"/>
      <c r="T126" s="53"/>
      <c r="U126" s="53"/>
      <c r="V126" s="53"/>
      <c r="W126" s="54"/>
      <c r="X126" s="56"/>
      <c r="Y126" s="56"/>
      <c r="Z126" s="56"/>
      <c r="AA126" s="56"/>
      <c r="AB126" s="56"/>
    </row>
    <row r="127">
      <c r="A127" s="57"/>
      <c r="B127" s="33" t="s">
        <v>26</v>
      </c>
      <c r="C127" s="51"/>
      <c r="D127" s="51"/>
      <c r="E127" s="51"/>
      <c r="F127" s="51"/>
      <c r="G127" s="51"/>
      <c r="H127" s="51"/>
      <c r="I127" s="51"/>
      <c r="J127" s="51"/>
      <c r="K127" s="51"/>
      <c r="L127" s="51"/>
      <c r="M127" s="51"/>
      <c r="N127" s="51"/>
      <c r="O127" s="53"/>
      <c r="P127" s="53"/>
      <c r="Q127" s="53"/>
      <c r="R127" s="53"/>
      <c r="S127" s="53"/>
      <c r="T127" s="53"/>
      <c r="U127" s="53"/>
      <c r="V127" s="53"/>
      <c r="W127" s="54"/>
      <c r="X127" s="61"/>
      <c r="Y127" s="61"/>
      <c r="Z127" s="61"/>
      <c r="AA127" s="61"/>
      <c r="AB127" s="61"/>
    </row>
  </sheetData>
  <mergeCells count="216">
    <mergeCell ref="AB124:AB127"/>
    <mergeCell ref="AA124:AA127"/>
    <mergeCell ref="Y124:Y127"/>
    <mergeCell ref="AA120:AA123"/>
    <mergeCell ref="AB120:AB123"/>
    <mergeCell ref="AB116:AB119"/>
    <mergeCell ref="X120:X123"/>
    <mergeCell ref="X124:X127"/>
    <mergeCell ref="Z108:Z111"/>
    <mergeCell ref="Z112:Z115"/>
    <mergeCell ref="Y112:Y115"/>
    <mergeCell ref="X112:X115"/>
    <mergeCell ref="AA116:AA119"/>
    <mergeCell ref="X104:X107"/>
    <mergeCell ref="AA104:AA107"/>
    <mergeCell ref="AB104:AB107"/>
    <mergeCell ref="AB108:AB111"/>
    <mergeCell ref="Z104:Z107"/>
    <mergeCell ref="Y104:Y107"/>
    <mergeCell ref="AA108:AA111"/>
    <mergeCell ref="Y84:Y87"/>
    <mergeCell ref="Z84:Z87"/>
    <mergeCell ref="Y92:Y95"/>
    <mergeCell ref="X92:X95"/>
    <mergeCell ref="AA92:AA95"/>
    <mergeCell ref="Z88:Z91"/>
    <mergeCell ref="Z92:Z95"/>
    <mergeCell ref="X96:X99"/>
    <mergeCell ref="X84:X87"/>
    <mergeCell ref="AA96:AA99"/>
    <mergeCell ref="Z120:Z123"/>
    <mergeCell ref="Z124:Z127"/>
    <mergeCell ref="Z100:Z103"/>
    <mergeCell ref="Z96:Z99"/>
    <mergeCell ref="Z80:Z83"/>
    <mergeCell ref="Z76:Z79"/>
    <mergeCell ref="Z116:Z119"/>
    <mergeCell ref="X116:X119"/>
    <mergeCell ref="Y120:Y123"/>
    <mergeCell ref="Y116:Y119"/>
    <mergeCell ref="AA72:AA75"/>
    <mergeCell ref="AA68:AA71"/>
    <mergeCell ref="AA76:AA79"/>
    <mergeCell ref="AA88:AA91"/>
    <mergeCell ref="AA100:AA103"/>
    <mergeCell ref="AA84:AA87"/>
    <mergeCell ref="AA80:AA83"/>
    <mergeCell ref="AB112:AB115"/>
    <mergeCell ref="AA112:AA115"/>
    <mergeCell ref="AB100:AB103"/>
    <mergeCell ref="AB96:AB99"/>
    <mergeCell ref="AB88:AB91"/>
    <mergeCell ref="AB92:AB95"/>
    <mergeCell ref="AB76:AB79"/>
    <mergeCell ref="AB84:AB87"/>
    <mergeCell ref="AB80:AB83"/>
    <mergeCell ref="Y76:Y79"/>
    <mergeCell ref="Y80:Y83"/>
    <mergeCell ref="X80:X83"/>
    <mergeCell ref="X76:X79"/>
    <mergeCell ref="AA64:AA67"/>
    <mergeCell ref="AB68:AB71"/>
    <mergeCell ref="AB72:AB75"/>
    <mergeCell ref="AB64:AB67"/>
    <mergeCell ref="X64:X67"/>
    <mergeCell ref="Z68:Z71"/>
    <mergeCell ref="Y72:Y75"/>
    <mergeCell ref="X72:X75"/>
    <mergeCell ref="A8:A11"/>
    <mergeCell ref="A12:A15"/>
    <mergeCell ref="A20:A23"/>
    <mergeCell ref="A16:A19"/>
    <mergeCell ref="B1:B3"/>
    <mergeCell ref="A1:A2"/>
    <mergeCell ref="A4:A7"/>
    <mergeCell ref="A24:A27"/>
    <mergeCell ref="A28:A31"/>
    <mergeCell ref="A44:A47"/>
    <mergeCell ref="A48:A51"/>
    <mergeCell ref="A40:A43"/>
    <mergeCell ref="A36:A39"/>
    <mergeCell ref="A32:A35"/>
    <mergeCell ref="A56:A59"/>
    <mergeCell ref="A52:A55"/>
    <mergeCell ref="A100:A103"/>
    <mergeCell ref="A84:A87"/>
    <mergeCell ref="A88:A91"/>
    <mergeCell ref="A92:A95"/>
    <mergeCell ref="A96:A99"/>
    <mergeCell ref="A72:A75"/>
    <mergeCell ref="A80:A83"/>
    <mergeCell ref="A76:A79"/>
    <mergeCell ref="A64:A67"/>
    <mergeCell ref="A68:A71"/>
    <mergeCell ref="A60:A63"/>
    <mergeCell ref="A120:A123"/>
    <mergeCell ref="A116:A119"/>
    <mergeCell ref="A112:A115"/>
    <mergeCell ref="A104:A107"/>
    <mergeCell ref="A124:A127"/>
    <mergeCell ref="A108:A111"/>
    <mergeCell ref="Z8:Z11"/>
    <mergeCell ref="Y8:Y11"/>
    <mergeCell ref="L2:L3"/>
    <mergeCell ref="K2:K3"/>
    <mergeCell ref="J1:P1"/>
    <mergeCell ref="N2:N3"/>
    <mergeCell ref="J2:J3"/>
    <mergeCell ref="I2:I3"/>
    <mergeCell ref="C1:I1"/>
    <mergeCell ref="E2:E3"/>
    <mergeCell ref="Z2:AA2"/>
    <mergeCell ref="X2:Y2"/>
    <mergeCell ref="Z4:Z7"/>
    <mergeCell ref="AB4:AB7"/>
    <mergeCell ref="X1:AB1"/>
    <mergeCell ref="AB2:AB3"/>
    <mergeCell ref="AA8:AA11"/>
    <mergeCell ref="AA4:AA7"/>
    <mergeCell ref="Y4:Y7"/>
    <mergeCell ref="X4:X7"/>
    <mergeCell ref="V2:V3"/>
    <mergeCell ref="W2:W3"/>
    <mergeCell ref="X8:X11"/>
    <mergeCell ref="F2:F3"/>
    <mergeCell ref="G2:G3"/>
    <mergeCell ref="C2:C3"/>
    <mergeCell ref="D2:D3"/>
    <mergeCell ref="M2:M3"/>
    <mergeCell ref="H2:H3"/>
    <mergeCell ref="Y12:Y15"/>
    <mergeCell ref="Y16:Y19"/>
    <mergeCell ref="X16:X19"/>
    <mergeCell ref="X20:X23"/>
    <mergeCell ref="AB16:AB19"/>
    <mergeCell ref="AB20:AB23"/>
    <mergeCell ref="AA16:AA19"/>
    <mergeCell ref="AA12:AA15"/>
    <mergeCell ref="AA20:AA23"/>
    <mergeCell ref="Y20:Y23"/>
    <mergeCell ref="Y88:Y91"/>
    <mergeCell ref="X88:X91"/>
    <mergeCell ref="X108:X111"/>
    <mergeCell ref="Y108:Y111"/>
    <mergeCell ref="Y64:Y67"/>
    <mergeCell ref="Y68:Y71"/>
    <mergeCell ref="Y96:Y99"/>
    <mergeCell ref="X100:X103"/>
    <mergeCell ref="X68:X71"/>
    <mergeCell ref="Y100:Y103"/>
    <mergeCell ref="Z44:Z47"/>
    <mergeCell ref="Y44:Y47"/>
    <mergeCell ref="Y52:Y55"/>
    <mergeCell ref="Z52:Z55"/>
    <mergeCell ref="Z32:Z35"/>
    <mergeCell ref="Y28:Y31"/>
    <mergeCell ref="Y32:Y35"/>
    <mergeCell ref="Z48:Z51"/>
    <mergeCell ref="Z28:Z31"/>
    <mergeCell ref="Z40:Z43"/>
    <mergeCell ref="Y48:Y51"/>
    <mergeCell ref="X28:X31"/>
    <mergeCell ref="X24:X27"/>
    <mergeCell ref="X48:X51"/>
    <mergeCell ref="X52:X55"/>
    <mergeCell ref="X44:X47"/>
    <mergeCell ref="X40:X43"/>
    <mergeCell ref="Y36:Y39"/>
    <mergeCell ref="Y40:Y43"/>
    <mergeCell ref="X12:X15"/>
    <mergeCell ref="Z36:Z39"/>
    <mergeCell ref="Z16:Z19"/>
    <mergeCell ref="Z20:Z23"/>
    <mergeCell ref="Z12:Z15"/>
    <mergeCell ref="Z24:Z27"/>
    <mergeCell ref="X36:X39"/>
    <mergeCell ref="Y24:Y27"/>
    <mergeCell ref="AA28:AA31"/>
    <mergeCell ref="AA32:AA35"/>
    <mergeCell ref="AA24:AA27"/>
    <mergeCell ref="AA44:AA47"/>
    <mergeCell ref="AA36:AA39"/>
    <mergeCell ref="AA40:AA43"/>
    <mergeCell ref="AA48:AA51"/>
    <mergeCell ref="AA52:AA55"/>
    <mergeCell ref="P2:P3"/>
    <mergeCell ref="O2:O3"/>
    <mergeCell ref="T2:T3"/>
    <mergeCell ref="U2:U3"/>
    <mergeCell ref="S2:S3"/>
    <mergeCell ref="R2:R3"/>
    <mergeCell ref="Q2:Q3"/>
    <mergeCell ref="X32:X35"/>
    <mergeCell ref="Q1:W1"/>
    <mergeCell ref="AB36:AB39"/>
    <mergeCell ref="AB40:AB43"/>
    <mergeCell ref="AB8:AB11"/>
    <mergeCell ref="AB12:AB15"/>
    <mergeCell ref="AB28:AB31"/>
    <mergeCell ref="AB32:AB35"/>
    <mergeCell ref="AB24:AB27"/>
    <mergeCell ref="AB44:AB47"/>
    <mergeCell ref="AB48:AB51"/>
    <mergeCell ref="AB52:AB55"/>
    <mergeCell ref="Y56:Y59"/>
    <mergeCell ref="Z56:Z59"/>
    <mergeCell ref="AB56:AB59"/>
    <mergeCell ref="AB60:AB63"/>
    <mergeCell ref="Z60:Z63"/>
    <mergeCell ref="Y60:Y63"/>
    <mergeCell ref="X56:X59"/>
    <mergeCell ref="X60:X63"/>
    <mergeCell ref="Z64:Z67"/>
    <mergeCell ref="Z72:Z75"/>
    <mergeCell ref="AA60:AA63"/>
    <mergeCell ref="AA56:AA59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4.0" ySplit="3.0" topLeftCell="E4" activePane="bottomRight" state="frozen"/>
      <selection activeCell="E1" sqref="E1" pane="topRight"/>
      <selection activeCell="A4" sqref="A4" pane="bottomLeft"/>
      <selection activeCell="E4" sqref="E4" pane="bottomRight"/>
    </sheetView>
  </sheetViews>
  <sheetFormatPr customHeight="1" defaultColWidth="14.43" defaultRowHeight="15.75"/>
  <cols>
    <col customWidth="1" min="1" max="2" width="9.0"/>
    <col customWidth="1" min="3" max="3" width="5.43"/>
    <col customWidth="1" min="4" max="4" width="7.14"/>
    <col customWidth="1" min="5" max="36" width="6.86"/>
  </cols>
  <sheetData>
    <row r="1">
      <c r="A1" s="130"/>
      <c r="E1" s="131" t="s">
        <v>67</v>
      </c>
    </row>
    <row r="2" ht="45.0" customHeight="1"/>
    <row r="3" ht="42.75" customHeight="1">
      <c r="A3" s="132" t="s">
        <v>68</v>
      </c>
      <c r="B3" s="133"/>
      <c r="C3" s="133"/>
      <c r="D3" s="134"/>
      <c r="E3" s="135">
        <v>1.0</v>
      </c>
      <c r="F3" s="136">
        <v>2.0</v>
      </c>
      <c r="G3" s="136">
        <v>3.0</v>
      </c>
      <c r="H3" s="136">
        <v>4.0</v>
      </c>
      <c r="I3" s="136">
        <v>5.0</v>
      </c>
      <c r="J3" s="136">
        <v>6.0</v>
      </c>
      <c r="K3" s="136">
        <v>7.0</v>
      </c>
      <c r="L3" s="136">
        <v>8.0</v>
      </c>
      <c r="M3" s="136">
        <v>9.0</v>
      </c>
      <c r="N3" s="136">
        <v>10.0</v>
      </c>
      <c r="O3" s="136">
        <v>11.0</v>
      </c>
      <c r="P3" s="136">
        <v>12.0</v>
      </c>
      <c r="Q3" s="136">
        <v>13.0</v>
      </c>
      <c r="R3" s="136">
        <v>14.0</v>
      </c>
      <c r="S3" s="136">
        <v>15.0</v>
      </c>
      <c r="T3" s="136">
        <v>16.0</v>
      </c>
      <c r="U3" s="136">
        <v>17.0</v>
      </c>
      <c r="V3" s="136">
        <v>18.0</v>
      </c>
      <c r="W3" s="136">
        <v>19.0</v>
      </c>
      <c r="X3" s="136">
        <v>20.0</v>
      </c>
      <c r="Y3" s="136">
        <v>21.0</v>
      </c>
      <c r="Z3" s="136">
        <v>22.0</v>
      </c>
      <c r="AA3" s="136">
        <v>23.0</v>
      </c>
      <c r="AB3" s="136">
        <v>24.0</v>
      </c>
      <c r="AC3" s="136">
        <v>25.0</v>
      </c>
      <c r="AD3" s="136">
        <v>26.0</v>
      </c>
      <c r="AE3" s="136">
        <v>27.0</v>
      </c>
      <c r="AF3" s="136">
        <v>28.0</v>
      </c>
      <c r="AG3" s="136">
        <v>29.0</v>
      </c>
      <c r="AH3" s="136">
        <v>30.0</v>
      </c>
      <c r="AI3" s="137">
        <v>31.0</v>
      </c>
      <c r="AJ3" s="138"/>
    </row>
    <row r="4" ht="40.5" customHeight="1">
      <c r="A4" s="139" t="s">
        <v>70</v>
      </c>
      <c r="B4" s="8"/>
      <c r="C4" s="8"/>
      <c r="D4" s="10"/>
      <c r="E4" s="140" t="str">
        <f t="shared" ref="E4:AI4" si="1">IF(E5&gt;0,IFS(E5="X","सब्जी रोटी",E5="Y","दाल रोटी",E5="Z","खिचड़ी",E5="L","छुट्टी"),)</f>
        <v/>
      </c>
      <c r="F4" s="141" t="str">
        <f t="shared" si="1"/>
        <v/>
      </c>
      <c r="G4" s="142" t="str">
        <f t="shared" si="1"/>
        <v/>
      </c>
      <c r="H4" s="141" t="str">
        <f t="shared" si="1"/>
        <v/>
      </c>
      <c r="I4" s="141" t="str">
        <f t="shared" si="1"/>
        <v/>
      </c>
      <c r="J4" s="141" t="str">
        <f t="shared" si="1"/>
        <v/>
      </c>
      <c r="K4" s="141" t="str">
        <f t="shared" si="1"/>
        <v/>
      </c>
      <c r="L4" s="142" t="str">
        <f t="shared" si="1"/>
        <v/>
      </c>
      <c r="M4" s="142" t="str">
        <f t="shared" si="1"/>
        <v/>
      </c>
      <c r="N4" s="142" t="str">
        <f t="shared" si="1"/>
        <v/>
      </c>
      <c r="O4" s="142" t="str">
        <f t="shared" si="1"/>
        <v/>
      </c>
      <c r="P4" s="142" t="str">
        <f t="shared" si="1"/>
        <v/>
      </c>
      <c r="Q4" s="142" t="str">
        <f t="shared" si="1"/>
        <v/>
      </c>
      <c r="R4" s="142" t="str">
        <f t="shared" si="1"/>
        <v/>
      </c>
      <c r="S4" s="142" t="str">
        <f t="shared" si="1"/>
        <v/>
      </c>
      <c r="T4" s="142" t="str">
        <f t="shared" si="1"/>
        <v/>
      </c>
      <c r="U4" s="142" t="str">
        <f t="shared" si="1"/>
        <v/>
      </c>
      <c r="V4" s="142" t="str">
        <f t="shared" si="1"/>
        <v/>
      </c>
      <c r="W4" s="142" t="str">
        <f t="shared" si="1"/>
        <v/>
      </c>
      <c r="X4" s="142" t="str">
        <f t="shared" si="1"/>
        <v/>
      </c>
      <c r="Y4" s="142" t="str">
        <f t="shared" si="1"/>
        <v/>
      </c>
      <c r="Z4" s="142" t="str">
        <f t="shared" si="1"/>
        <v/>
      </c>
      <c r="AA4" s="142" t="str">
        <f t="shared" si="1"/>
        <v/>
      </c>
      <c r="AB4" s="142" t="str">
        <f t="shared" si="1"/>
        <v/>
      </c>
      <c r="AC4" s="142" t="str">
        <f t="shared" si="1"/>
        <v/>
      </c>
      <c r="AD4" s="142" t="str">
        <f t="shared" si="1"/>
        <v/>
      </c>
      <c r="AE4" s="142" t="str">
        <f t="shared" si="1"/>
        <v/>
      </c>
      <c r="AF4" s="142" t="str">
        <f t="shared" si="1"/>
        <v/>
      </c>
      <c r="AG4" s="142" t="str">
        <f t="shared" si="1"/>
        <v/>
      </c>
      <c r="AH4" s="142" t="str">
        <f t="shared" si="1"/>
        <v/>
      </c>
      <c r="AI4" s="142" t="str">
        <f t="shared" si="1"/>
        <v/>
      </c>
      <c r="AJ4" s="146"/>
    </row>
    <row r="5" ht="36.0" customHeight="1">
      <c r="A5" s="145" t="s">
        <v>72</v>
      </c>
      <c r="B5" s="8"/>
      <c r="C5" s="8"/>
      <c r="D5" s="10"/>
      <c r="E5" s="147" t="str">
        <f>ATTENDANCE!H4</f>
        <v/>
      </c>
      <c r="F5" s="148" t="str">
        <f>ATTENDANCE!I4</f>
        <v/>
      </c>
      <c r="G5" s="148" t="str">
        <f>ATTENDANCE!J4</f>
        <v/>
      </c>
      <c r="H5" s="148" t="str">
        <f>ATTENDANCE!K4</f>
        <v/>
      </c>
      <c r="I5" s="148" t="str">
        <f>ATTENDANCE!L4</f>
        <v/>
      </c>
      <c r="J5" s="148" t="str">
        <f>ATTENDANCE!M4</f>
        <v/>
      </c>
      <c r="K5" s="148" t="str">
        <f>ATTENDANCE!N4</f>
        <v/>
      </c>
      <c r="L5" s="149" t="str">
        <f>ATTENDANCE!O4</f>
        <v/>
      </c>
      <c r="M5" s="149" t="str">
        <f>ATTENDANCE!P4</f>
        <v/>
      </c>
      <c r="N5" s="149" t="str">
        <f>ATTENDANCE!Q4</f>
        <v/>
      </c>
      <c r="O5" s="149" t="str">
        <f>ATTENDANCE!R4</f>
        <v/>
      </c>
      <c r="P5" s="149" t="str">
        <f>ATTENDANCE!S4</f>
        <v/>
      </c>
      <c r="Q5" s="149" t="str">
        <f>ATTENDANCE!T4</f>
        <v/>
      </c>
      <c r="R5" s="149" t="str">
        <f>ATTENDANCE!U4</f>
        <v/>
      </c>
      <c r="S5" s="149" t="str">
        <f>ATTENDANCE!V4</f>
        <v/>
      </c>
      <c r="T5" s="149" t="str">
        <f>ATTENDANCE!W4</f>
        <v/>
      </c>
      <c r="U5" s="149" t="str">
        <f>ATTENDANCE!X4</f>
        <v/>
      </c>
      <c r="V5" s="149" t="str">
        <f>ATTENDANCE!Y4</f>
        <v/>
      </c>
      <c r="W5" s="149" t="str">
        <f>ATTENDANCE!Z4</f>
        <v/>
      </c>
      <c r="X5" s="149" t="str">
        <f>ATTENDANCE!AA4</f>
        <v/>
      </c>
      <c r="Y5" s="149" t="str">
        <f>ATTENDANCE!AB4</f>
        <v/>
      </c>
      <c r="Z5" s="149" t="str">
        <f>ATTENDANCE!AC4</f>
        <v/>
      </c>
      <c r="AA5" s="149" t="str">
        <f>ATTENDANCE!AD4</f>
        <v/>
      </c>
      <c r="AB5" s="149" t="str">
        <f>ATTENDANCE!AE4</f>
        <v/>
      </c>
      <c r="AC5" s="149" t="str">
        <f>ATTENDANCE!AF4</f>
        <v/>
      </c>
      <c r="AD5" s="149" t="str">
        <f>ATTENDANCE!AG4</f>
        <v/>
      </c>
      <c r="AE5" s="149" t="str">
        <f>ATTENDANCE!AH4</f>
        <v/>
      </c>
      <c r="AF5" s="149" t="str">
        <f>ATTENDANCE!AI4</f>
        <v/>
      </c>
      <c r="AG5" s="149" t="str">
        <f>ATTENDANCE!AJ4</f>
        <v/>
      </c>
      <c r="AH5" s="149" t="str">
        <f>ATTENDANCE!AK4</f>
        <v/>
      </c>
      <c r="AI5" s="150" t="str">
        <f>ATTENDANCE!AL4</f>
        <v/>
      </c>
      <c r="AJ5" s="151"/>
    </row>
    <row r="6" ht="21.0" customHeight="1">
      <c r="A6" s="152" t="s">
        <v>73</v>
      </c>
      <c r="E6" s="154"/>
      <c r="F6" s="156"/>
      <c r="G6" s="156"/>
      <c r="H6" s="154"/>
      <c r="I6" s="154"/>
      <c r="J6" s="154"/>
      <c r="K6" s="158"/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60"/>
      <c r="AJ6" s="151"/>
    </row>
    <row r="7" ht="21.0" customHeight="1">
      <c r="A7" s="161" t="s">
        <v>74</v>
      </c>
      <c r="B7" s="162" t="s">
        <v>76</v>
      </c>
      <c r="C7" s="163" t="s">
        <v>15</v>
      </c>
      <c r="D7" s="164">
        <f>ATTENDANCE!F5</f>
        <v>0</v>
      </c>
      <c r="E7" s="166">
        <f>ATT!$E5-IF(E5="L",ATT!$E5,)</f>
        <v>0</v>
      </c>
      <c r="F7" s="166">
        <f>ATT!$E6-IF(F5="L",ATT!$E6,)</f>
        <v>0</v>
      </c>
      <c r="G7" s="166">
        <f>ATT!$E7-IF(G5="L",ATT!$E7,)</f>
        <v>0</v>
      </c>
      <c r="H7" s="166">
        <f>ATT!$E8-IF(H5="L",ATT!$E8,)</f>
        <v>0</v>
      </c>
      <c r="I7" s="166">
        <f>ATT!$E9-IF(I5="L",ATT!$E9,)</f>
        <v>0</v>
      </c>
      <c r="J7" s="166">
        <f>ATT!$E10-IF(J5="L",ATT!$E10,)</f>
        <v>0</v>
      </c>
      <c r="K7" s="166">
        <f>ATT!$E11-IF(K5="L",ATT!$E11,)</f>
        <v>0</v>
      </c>
      <c r="L7" s="166">
        <f>ATT!$E12-IF(L5="L",ATT!$E12,)</f>
        <v>0</v>
      </c>
      <c r="M7" s="166">
        <f>ATT!$E13-IF(M5="L",ATT!$E13,)</f>
        <v>0</v>
      </c>
      <c r="N7" s="166">
        <f>ATT!$E14-IF(N5="L",ATT!$E14,)</f>
        <v>0</v>
      </c>
      <c r="O7" s="166">
        <f>ATT!$E15-IF(O5="L",ATT!$E15,)</f>
        <v>0</v>
      </c>
      <c r="P7" s="166">
        <f>ATT!$E16-IF(P5="L",ATT!$E16,)</f>
        <v>0</v>
      </c>
      <c r="Q7" s="166">
        <f>ATT!$E17-IF(Q5="L",ATT!$E17,)</f>
        <v>0</v>
      </c>
      <c r="R7" s="166">
        <f>ATT!$E18-IF(R5="L",ATT!$E18,)</f>
        <v>0</v>
      </c>
      <c r="S7" s="166">
        <f>ATT!$E19-IF(S5="L",ATT!$E19,)</f>
        <v>0</v>
      </c>
      <c r="T7" s="166">
        <f>ATT!$E20-IF(T5="L",ATT!$E20,)</f>
        <v>0</v>
      </c>
      <c r="U7" s="166">
        <f>ATT!$E21-IF(U5="L",ATT!$E21,)</f>
        <v>0</v>
      </c>
      <c r="V7" s="166">
        <f>ATT!$E22-IF(V5="L",ATT!$E22,)</f>
        <v>0</v>
      </c>
      <c r="W7" s="166">
        <f>ATT!$E23-IF(W5="L",ATT!$E23,)</f>
        <v>0</v>
      </c>
      <c r="X7" s="166">
        <f>ATT!$E24-IF(X5="L",ATT!$E24,)</f>
        <v>0</v>
      </c>
      <c r="Y7" s="166">
        <f>ATT!$E25-IF(Y5="L",ATT!$E25,)</f>
        <v>0</v>
      </c>
      <c r="Z7" s="166">
        <f>ATT!$E26-IF(Z5="L",ATT!$E26,)</f>
        <v>0</v>
      </c>
      <c r="AA7" s="166">
        <f>ATT!$E27-IF(AA5="L",ATT!$E27,)</f>
        <v>0</v>
      </c>
      <c r="AB7" s="166">
        <f>ATT!$E28-IF(AB5="L",ATT!$E28,)</f>
        <v>0</v>
      </c>
      <c r="AC7" s="166">
        <f>ATT!$E29-IF(AC5="L",ATT!$E29,)</f>
        <v>0</v>
      </c>
      <c r="AD7" s="166">
        <f>ATT!$E30-IF(AD5="L",ATT!$E30,)</f>
        <v>0</v>
      </c>
      <c r="AE7" s="166">
        <f>ATT!$E31-IF(AE5="L",ATT!$E31,)</f>
        <v>0</v>
      </c>
      <c r="AF7" s="166">
        <f>ATT!$E32-IF(AF5="L",ATT!$E32,)</f>
        <v>0</v>
      </c>
      <c r="AG7" s="166">
        <f>ATT!$E33-IF(AG5="L",ATT!$E33,)</f>
        <v>0</v>
      </c>
      <c r="AH7" s="166">
        <f>ATT!$E34-IF(AH5="L",ATT!$E34,)</f>
        <v>0</v>
      </c>
      <c r="AI7" s="169">
        <f>ATT!$E35-IF(AI5="L",ATT!$E35,)</f>
        <v>0</v>
      </c>
      <c r="AJ7" s="151"/>
    </row>
    <row r="8" ht="21.0" customHeight="1">
      <c r="A8" s="167"/>
      <c r="B8" s="168"/>
      <c r="C8" s="163" t="s">
        <v>13</v>
      </c>
      <c r="D8" s="164">
        <f>ATTENDANCE!D5</f>
        <v>7</v>
      </c>
      <c r="E8" s="166">
        <f>ATT!$C5-IF(E5="L",ATT!$C5,)</f>
        <v>0</v>
      </c>
      <c r="F8" s="170">
        <f>ATT!$C6-IF(F5="L",ATT!$C6,)</f>
        <v>0</v>
      </c>
      <c r="G8" s="170">
        <f>ATT!$C7-IF(G5="L",ATT!$C7,)</f>
        <v>0</v>
      </c>
      <c r="H8" s="166">
        <f>ATT!$C8-IF(H5="L",ATT!$C8,)</f>
        <v>0</v>
      </c>
      <c r="I8" s="166">
        <f>ATT!$C9-IF(I5="L",ATT!$C9,)</f>
        <v>0</v>
      </c>
      <c r="J8" s="166">
        <f>ATT!$C10-IF(J5="L",ATT!$C10,)</f>
        <v>0</v>
      </c>
      <c r="K8" s="166">
        <f>ATT!$C11-IF(K5="L",ATT!$C11,)</f>
        <v>0</v>
      </c>
      <c r="L8" s="166">
        <f>ATT!$C12-IF(L5="L",ATT!$C12,)</f>
        <v>0</v>
      </c>
      <c r="M8" s="166">
        <f>ATT!$C13-IF(M5="L",ATT!$C13,)</f>
        <v>0</v>
      </c>
      <c r="N8" s="166">
        <f>ATT!$C14-IF(N5="L",ATT!$C14,)</f>
        <v>0</v>
      </c>
      <c r="O8" s="166">
        <f>ATT!$C15-IF(O5="L",ATT!$C15,)</f>
        <v>0</v>
      </c>
      <c r="P8" s="166">
        <f>ATT!$C16-IF(P5="L",ATT!$C16,)</f>
        <v>0</v>
      </c>
      <c r="Q8" s="166">
        <f>ATT!$C17-IF(Q5="L",ATT!$C17,)</f>
        <v>0</v>
      </c>
      <c r="R8" s="166">
        <f>ATT!$C18-IF(R5="L",ATT!$C18,)</f>
        <v>0</v>
      </c>
      <c r="S8" s="166">
        <f>ATT!$C19-IF(S5="L",ATT!$C19,)</f>
        <v>0</v>
      </c>
      <c r="T8" s="166">
        <f>ATT!$C20-IF(T5="L",ATT!$C20,)</f>
        <v>0</v>
      </c>
      <c r="U8" s="166">
        <f>ATT!$C21-IF(U5="L",ATT!$C21,)</f>
        <v>0</v>
      </c>
      <c r="V8" s="166">
        <f>ATT!$C22-IF(V5="L",ATT!$C22,)</f>
        <v>0</v>
      </c>
      <c r="W8" s="166">
        <f>ATT!$C23-IF(W5="L",ATT!$C23,)</f>
        <v>0</v>
      </c>
      <c r="X8" s="166">
        <f>ATT!$C24-IF(X5="L",ATT!$C24,)</f>
        <v>0</v>
      </c>
      <c r="Y8" s="166">
        <f>ATT!$C25-IF(Y5="L",ATT!$C25,)</f>
        <v>0</v>
      </c>
      <c r="Z8" s="166">
        <f>ATT!$C26-IF(Z5="L",ATT!$C26,)</f>
        <v>0</v>
      </c>
      <c r="AA8" s="166">
        <f>ATT!$C27-IF(AA5="L",ATT!$C27,)</f>
        <v>0</v>
      </c>
      <c r="AB8" s="166">
        <f>ATT!$C28-IF(AB5="L",ATT!$C28,)</f>
        <v>0</v>
      </c>
      <c r="AC8" s="166">
        <f>ATT!$C29-IF(AC5="L",ATT!$C29,)</f>
        <v>0</v>
      </c>
      <c r="AD8" s="166">
        <f>ATT!$C30-IF(AD5="L",ATT!$C30,)</f>
        <v>0</v>
      </c>
      <c r="AE8" s="166">
        <f>ATT!$C31-IF(AE5="L",ATT!$C31,)</f>
        <v>0</v>
      </c>
      <c r="AF8" s="166">
        <f>ATT!$C32-IF(AF5="L",ATT!$C32,)</f>
        <v>0</v>
      </c>
      <c r="AG8" s="166">
        <f>ATT!$C33-IF(AG5="L",ATT!$C33,)</f>
        <v>0</v>
      </c>
      <c r="AH8" s="166">
        <f>ATT!$C34-IF(AH5="L",ATT!$C34,)</f>
        <v>0</v>
      </c>
      <c r="AI8" s="171">
        <f>ATT!$C35-IF(AI5="L",ATT!$C35,)</f>
        <v>0</v>
      </c>
      <c r="AJ8" s="151"/>
    </row>
    <row r="9" ht="21.0" customHeight="1">
      <c r="A9" s="167"/>
      <c r="B9" s="168"/>
      <c r="C9" s="163" t="s">
        <v>14</v>
      </c>
      <c r="D9" s="164">
        <f>ATTENDANCE!E5</f>
        <v>3</v>
      </c>
      <c r="E9" s="166">
        <f>ATT!$D5-IF(E5="L",ATT!$D5,)</f>
        <v>0</v>
      </c>
      <c r="F9" s="166">
        <f>ATT!$D6-IF(F5="L",ATT!$D6,)</f>
        <v>0</v>
      </c>
      <c r="G9" s="166">
        <f>ATT!$D7-IF(G5="L",ATT!$D7,)</f>
        <v>0</v>
      </c>
      <c r="H9" s="166">
        <f>ATT!$D8-IF(H5="L",ATT!$D8,)</f>
        <v>0</v>
      </c>
      <c r="I9" s="166">
        <f>ATT!$D9-IF(I5="L",ATT!$D9,)</f>
        <v>0</v>
      </c>
      <c r="J9" s="166">
        <f>ATT!$D10-IF(J5="L",ATT!$D10,)</f>
        <v>0</v>
      </c>
      <c r="K9" s="166">
        <f>ATT!$D11-IF(K5="L",ATT!$D11,)</f>
        <v>0</v>
      </c>
      <c r="L9" s="166">
        <f>ATT!$D12-IF(L5="L",ATT!$D12,)</f>
        <v>0</v>
      </c>
      <c r="M9" s="166">
        <f>ATT!$D13-IF(M5="L",ATT!$D13,)</f>
        <v>0</v>
      </c>
      <c r="N9" s="166">
        <f>ATT!$D14-IF(N5="L",ATT!$D14,)</f>
        <v>0</v>
      </c>
      <c r="O9" s="166">
        <f>ATT!$D15-IF(O5="L",ATT!$D15,)</f>
        <v>0</v>
      </c>
      <c r="P9" s="166">
        <f>ATT!$D16-IF(P5="L",ATT!$D16,)</f>
        <v>0</v>
      </c>
      <c r="Q9" s="166">
        <f>ATT!$D17-IF(Q5="L",ATT!$D17,)</f>
        <v>0</v>
      </c>
      <c r="R9" s="166">
        <f>ATT!$D18-IF(R5="L",ATT!$D18,)</f>
        <v>0</v>
      </c>
      <c r="S9" s="166">
        <f>ATT!$D19-IF(S5="L",ATT!$D19,)</f>
        <v>0</v>
      </c>
      <c r="T9" s="166">
        <f>ATT!$D20-IF(T5="L",ATT!$D20,)</f>
        <v>0</v>
      </c>
      <c r="U9" s="166">
        <f>ATT!$D21-IF(U5="L",ATT!$D21,)</f>
        <v>0</v>
      </c>
      <c r="V9" s="166">
        <f>ATT!$D22-IF(V5="L",ATT!$D22,)</f>
        <v>0</v>
      </c>
      <c r="W9" s="166">
        <f>ATT!$D23-IF(W5="L",ATT!$D23,)</f>
        <v>0</v>
      </c>
      <c r="X9" s="166">
        <f>ATT!$D24-IF(X5="L",ATT!$D24,)</f>
        <v>0</v>
      </c>
      <c r="Y9" s="166">
        <f>ATT!$D25-IF(Y5="L",ATT!$D25,)</f>
        <v>0</v>
      </c>
      <c r="Z9" s="166">
        <f>ATT!$D26-IF(Z5="L",ATT!$D26,)</f>
        <v>0</v>
      </c>
      <c r="AA9" s="166">
        <f>ATT!$D27-IF(AA5="L",ATT!$D27,)</f>
        <v>0</v>
      </c>
      <c r="AB9" s="166">
        <f>ATT!$D28-IF(AB5="L",ATT!$D28,)</f>
        <v>0</v>
      </c>
      <c r="AC9" s="166">
        <f>ATT!$D29-IF(AC5="L",ATT!$D29,)</f>
        <v>0</v>
      </c>
      <c r="AD9" s="166">
        <f>ATT!$D30-IF(AD5="L",ATT!$D30,)</f>
        <v>0</v>
      </c>
      <c r="AE9" s="166">
        <f>ATT!$D31-IF(AE5="L",ATT!$D31,)</f>
        <v>0</v>
      </c>
      <c r="AF9" s="166">
        <f>ATT!$D32-IF(AF5="L",ATT!$D32,)</f>
        <v>0</v>
      </c>
      <c r="AG9" s="166">
        <f>ATT!$D33-IF(AG5="L",ATT!$D33,)</f>
        <v>0</v>
      </c>
      <c r="AH9" s="166">
        <f>ATT!$D34-IF(AH5="L",ATT!$D34,)</f>
        <v>0</v>
      </c>
      <c r="AI9" s="169">
        <f>ATT!$D35-IF(AI5="L",ATT!$D35,)</f>
        <v>0</v>
      </c>
      <c r="AJ9" s="151"/>
    </row>
    <row r="10" ht="21.0" customHeight="1">
      <c r="A10" s="167"/>
      <c r="B10" s="168"/>
      <c r="C10" s="163" t="s">
        <v>16</v>
      </c>
      <c r="D10" s="164">
        <f>ATTENDANCE!G5</f>
        <v>0</v>
      </c>
      <c r="E10" s="166">
        <f>ATT!$F5-IF(E5="L",ATT!$F5,)</f>
        <v>0</v>
      </c>
      <c r="F10" s="166">
        <f>ATT!$F6-IF(F5="L",ATT!$F6,)</f>
        <v>0</v>
      </c>
      <c r="G10" s="166">
        <f>ATT!$F7-IF(G5="L",ATT!$F7,)</f>
        <v>0</v>
      </c>
      <c r="H10" s="166">
        <f>ATT!$F8-IF(H5="L",ATT!$F8,)</f>
        <v>0</v>
      </c>
      <c r="I10" s="166">
        <f>ATT!$F9-IF(I5="L",ATT!$F9,)</f>
        <v>0</v>
      </c>
      <c r="J10" s="166">
        <f>ATT!$F10-IF(J5="L",ATT!$F10,)</f>
        <v>0</v>
      </c>
      <c r="K10" s="166">
        <f>ATT!$F11-IF(K5="L",ATT!$F11,)</f>
        <v>0</v>
      </c>
      <c r="L10" s="166">
        <f>ATT!$F12-IF(L5="L",ATT!$F12,)</f>
        <v>0</v>
      </c>
      <c r="M10" s="166">
        <f>ATT!$F13-IF(M5="L",ATT!$F13,)</f>
        <v>0</v>
      </c>
      <c r="N10" s="166">
        <f>ATT!$F14-IF(N5="L",ATT!$F14,)</f>
        <v>0</v>
      </c>
      <c r="O10" s="166">
        <f>ATT!$F15-IF(O5="L",ATT!$F15,)</f>
        <v>0</v>
      </c>
      <c r="P10" s="166">
        <f>ATT!$F16-IF(P5="L",ATT!$F16,)</f>
        <v>0</v>
      </c>
      <c r="Q10" s="166">
        <f>ATT!$F17-IF(Q5="L",ATT!$F17,)</f>
        <v>0</v>
      </c>
      <c r="R10" s="166">
        <f>ATT!$F18-IF(R5="L",ATT!$F18,)</f>
        <v>0</v>
      </c>
      <c r="S10" s="166">
        <f>ATT!$F19-IF(S5="L",ATT!$F19,)</f>
        <v>0</v>
      </c>
      <c r="T10" s="166">
        <f>ATT!$F20-IF(T5="L",ATT!$F20,)</f>
        <v>0</v>
      </c>
      <c r="U10" s="166">
        <f>ATT!$F21-IF(U5="L",ATT!$F21,)</f>
        <v>0</v>
      </c>
      <c r="V10" s="166">
        <f>ATT!$F22-IF(V5="L",ATT!$F22,)</f>
        <v>0</v>
      </c>
      <c r="W10" s="166">
        <f>ATT!$F23-IF(W5="L",ATT!$F23,)</f>
        <v>0</v>
      </c>
      <c r="X10" s="166">
        <f>ATT!$F24-IF(X5="L",ATT!$F24,)</f>
        <v>0</v>
      </c>
      <c r="Y10" s="166">
        <f>ATT!$F25-IF(Y5="L",ATT!$F25,)</f>
        <v>0</v>
      </c>
      <c r="Z10" s="166">
        <f>ATT!$F26-IF(Z5="L",ATT!$F26,)</f>
        <v>0</v>
      </c>
      <c r="AA10" s="166">
        <f>ATT!$F27-IF(AA5="L",ATT!$F27,)</f>
        <v>0</v>
      </c>
      <c r="AB10" s="166">
        <f>ATT!$F28-IF(AB5="L",ATT!$F28,)</f>
        <v>0</v>
      </c>
      <c r="AC10" s="166">
        <f>ATT!$F29-IF(AC5="L",ATT!$F29,)</f>
        <v>0</v>
      </c>
      <c r="AD10" s="166">
        <f>ATT!$F30-IF(AD5="L",ATT!$F30,)</f>
        <v>0</v>
      </c>
      <c r="AE10" s="166">
        <f>ATT!$F31-IF(AE5="L",ATT!$F31,)</f>
        <v>0</v>
      </c>
      <c r="AF10" s="166">
        <f>ATT!$F32-IF(AF5="L",ATT!$F32,)</f>
        <v>0</v>
      </c>
      <c r="AG10" s="166">
        <f>ATT!$F33-IF(AG5="L",ATT!$F33,)</f>
        <v>0</v>
      </c>
      <c r="AH10" s="166">
        <f>ATT!$F34-IF(AH5="L",ATT!$F34,)</f>
        <v>0</v>
      </c>
      <c r="AI10" s="169">
        <f>ATT!$F35-IF(AI5="L",ATT!$F35,)</f>
        <v>0</v>
      </c>
      <c r="AJ10" s="151"/>
    </row>
    <row r="11" ht="21.0" customHeight="1">
      <c r="A11" s="167"/>
      <c r="B11" s="173"/>
      <c r="C11" s="174" t="s">
        <v>77</v>
      </c>
      <c r="D11" s="175">
        <f>ATTENDANCE!C5</f>
        <v>10</v>
      </c>
      <c r="E11" s="176">
        <f t="shared" ref="E11:AI11" si="2">if(E7+E8+E9+E10&gt;0, SUM(E7:E10),)-if(E5="L",if(E7+E8+E9+E10&gt;0,SUM(E7:E10),),) </f>
        <v>0</v>
      </c>
      <c r="F11" s="176">
        <f t="shared" si="2"/>
        <v>0</v>
      </c>
      <c r="G11" s="177">
        <f t="shared" si="2"/>
        <v>0</v>
      </c>
      <c r="H11" s="176">
        <f t="shared" si="2"/>
        <v>0</v>
      </c>
      <c r="I11" s="176">
        <f t="shared" si="2"/>
        <v>0</v>
      </c>
      <c r="J11" s="176">
        <f t="shared" si="2"/>
        <v>0</v>
      </c>
      <c r="K11" s="176">
        <f t="shared" si="2"/>
        <v>0</v>
      </c>
      <c r="L11" s="177">
        <f t="shared" si="2"/>
        <v>0</v>
      </c>
      <c r="M11" s="177">
        <f t="shared" si="2"/>
        <v>0</v>
      </c>
      <c r="N11" s="177">
        <f t="shared" si="2"/>
        <v>0</v>
      </c>
      <c r="O11" s="177">
        <f t="shared" si="2"/>
        <v>0</v>
      </c>
      <c r="P11" s="177">
        <f t="shared" si="2"/>
        <v>0</v>
      </c>
      <c r="Q11" s="177">
        <f t="shared" si="2"/>
        <v>0</v>
      </c>
      <c r="R11" s="177">
        <f t="shared" si="2"/>
        <v>0</v>
      </c>
      <c r="S11" s="177">
        <f t="shared" si="2"/>
        <v>0</v>
      </c>
      <c r="T11" s="177">
        <f t="shared" si="2"/>
        <v>0</v>
      </c>
      <c r="U11" s="177">
        <f t="shared" si="2"/>
        <v>0</v>
      </c>
      <c r="V11" s="177">
        <f t="shared" si="2"/>
        <v>0</v>
      </c>
      <c r="W11" s="177">
        <f t="shared" si="2"/>
        <v>0</v>
      </c>
      <c r="X11" s="177">
        <f t="shared" si="2"/>
        <v>0</v>
      </c>
      <c r="Y11" s="177">
        <f t="shared" si="2"/>
        <v>0</v>
      </c>
      <c r="Z11" s="177">
        <f t="shared" si="2"/>
        <v>0</v>
      </c>
      <c r="AA11" s="177">
        <f t="shared" si="2"/>
        <v>0</v>
      </c>
      <c r="AB11" s="177">
        <f t="shared" si="2"/>
        <v>0</v>
      </c>
      <c r="AC11" s="177">
        <f t="shared" si="2"/>
        <v>0</v>
      </c>
      <c r="AD11" s="177">
        <f t="shared" si="2"/>
        <v>0</v>
      </c>
      <c r="AE11" s="177">
        <f t="shared" si="2"/>
        <v>0</v>
      </c>
      <c r="AF11" s="177">
        <f t="shared" si="2"/>
        <v>0</v>
      </c>
      <c r="AG11" s="177">
        <f t="shared" si="2"/>
        <v>0</v>
      </c>
      <c r="AH11" s="177">
        <f t="shared" si="2"/>
        <v>0</v>
      </c>
      <c r="AI11" s="178">
        <f t="shared" si="2"/>
        <v>0</v>
      </c>
      <c r="AJ11" s="151"/>
    </row>
    <row r="12" ht="21.0" customHeight="1">
      <c r="A12" s="167"/>
      <c r="B12" s="179" t="s">
        <v>78</v>
      </c>
      <c r="C12" s="163" t="s">
        <v>15</v>
      </c>
      <c r="D12" s="164">
        <f>ATTENDANCE!F6</f>
        <v>0</v>
      </c>
      <c r="E12" s="166">
        <f>ATT!$J5-IF(E5="L",ATT!$J5,)</f>
        <v>0</v>
      </c>
      <c r="F12" s="166">
        <f>ATT!$J6-IF(F5="L",ATT!$J6,)</f>
        <v>0</v>
      </c>
      <c r="G12" s="166">
        <f>ATT!$J7-IF(G5="L",ATT!$J7,)</f>
        <v>0</v>
      </c>
      <c r="H12" s="166">
        <f>ATT!$J8-IF(H5="L",ATT!$J8,)</f>
        <v>0</v>
      </c>
      <c r="I12" s="166">
        <f>ATT!$J9-IF(I5="L",ATT!$J9,)</f>
        <v>0</v>
      </c>
      <c r="J12" s="166">
        <f>ATT!$J10-IF(J5="L",ATT!$J10,)</f>
        <v>0</v>
      </c>
      <c r="K12" s="166">
        <f>ATT!$J11-IF(K5="L",ATT!$J11,)</f>
        <v>0</v>
      </c>
      <c r="L12" s="166">
        <f>ATT!$J12-IF(L5="L",ATT!$J12,)</f>
        <v>0</v>
      </c>
      <c r="M12" s="166">
        <f>ATT!$J13-IF(M5="L",ATT!$J13,)</f>
        <v>0</v>
      </c>
      <c r="N12" s="166">
        <f>ATT!$J14-IF(N5="L",ATT!$J14,)</f>
        <v>0</v>
      </c>
      <c r="O12" s="166">
        <f>ATT!$J15-IF(O5="L",ATT!$J15,)</f>
        <v>0</v>
      </c>
      <c r="P12" s="166">
        <f>ATT!$J16-IF(P5="L",ATT!$J16,)</f>
        <v>0</v>
      </c>
      <c r="Q12" s="166">
        <f>ATT!$J17-IF(Q5="L",ATT!$J17,)</f>
        <v>0</v>
      </c>
      <c r="R12" s="166">
        <f>ATT!$J18-IF(R5="L",ATT!$J18,)</f>
        <v>0</v>
      </c>
      <c r="S12" s="166">
        <f>ATT!$J19-IF(S5="L",ATT!$J19,)</f>
        <v>0</v>
      </c>
      <c r="T12" s="166">
        <f>ATT!$J20-IF(T5="L",ATT!$J20,)</f>
        <v>0</v>
      </c>
      <c r="U12" s="166">
        <f>ATT!$J21-IF(U5="L",ATT!$J21,)</f>
        <v>0</v>
      </c>
      <c r="V12" s="166">
        <f>ATT!$J22-IF(V5="L",ATT!$J22,)</f>
        <v>0</v>
      </c>
      <c r="W12" s="166">
        <f>ATT!$J23-IF(W5="L",ATT!$J23,)</f>
        <v>0</v>
      </c>
      <c r="X12" s="166">
        <f>ATT!$J24-IF(X5="L",ATT!$J24,)</f>
        <v>0</v>
      </c>
      <c r="Y12" s="166">
        <f>ATT!$J25-IF(Y5="L",ATT!$J25,)</f>
        <v>0</v>
      </c>
      <c r="Z12" s="166">
        <f>ATT!$J26-IF(Z5="L",ATT!$J26,)</f>
        <v>0</v>
      </c>
      <c r="AA12" s="166">
        <f>ATT!$J27-IF(AA5="L",ATT!$J27,)</f>
        <v>0</v>
      </c>
      <c r="AB12" s="166">
        <f>ATT!$J28-IF(AB5="L",ATT!$J28,)</f>
        <v>0</v>
      </c>
      <c r="AC12" s="166">
        <f>ATT!$J29-IF(AC5="L",ATT!$J29,)</f>
        <v>0</v>
      </c>
      <c r="AD12" s="166">
        <f>ATT!$J30-IF(AD5="L",ATT!$J30,)</f>
        <v>0</v>
      </c>
      <c r="AE12" s="166">
        <f>ATT!$J31-IF(AE5="L",ATT!$J31,)</f>
        <v>0</v>
      </c>
      <c r="AF12" s="166">
        <f>ATT!$J32-IF(AF5="L",ATT!$J32,)</f>
        <v>0</v>
      </c>
      <c r="AG12" s="166">
        <f>ATT!$J33-IF(AG5="L",ATT!$J33,)</f>
        <v>0</v>
      </c>
      <c r="AH12" s="166">
        <f>ATT!$J34-IF(AH5="L",ATT!$J34,)</f>
        <v>0</v>
      </c>
      <c r="AI12" s="169">
        <f>ATT!$J35-IF(AI5="L",ATT!$J35,)</f>
        <v>0</v>
      </c>
      <c r="AJ12" s="151"/>
    </row>
    <row r="13" ht="21.0" customHeight="1">
      <c r="A13" s="167"/>
      <c r="B13" s="168"/>
      <c r="C13" s="163" t="s">
        <v>13</v>
      </c>
      <c r="D13" s="164">
        <f>ATTENDANCE!D6</f>
        <v>5</v>
      </c>
      <c r="E13" s="166">
        <f>ATT!$H5-IF(E5="L",ATT!$H5,)</f>
        <v>0</v>
      </c>
      <c r="F13" s="166">
        <f>ATT!$H6-IF(F5="L",ATT!$H6,)</f>
        <v>0</v>
      </c>
      <c r="G13" s="166">
        <f>ATT!$H7-IF(G5="L",ATT!$H7,)</f>
        <v>0</v>
      </c>
      <c r="H13" s="166">
        <f>ATT!$H8-IF(H5="L",ATT!$H8,)</f>
        <v>0</v>
      </c>
      <c r="I13" s="166">
        <f>ATT!$H9-IF(I5="L",ATT!$H9,)</f>
        <v>0</v>
      </c>
      <c r="J13" s="166">
        <f>ATT!$H10-IF(J5="L",ATT!$H10,)</f>
        <v>0</v>
      </c>
      <c r="K13" s="166">
        <f>ATT!$H11-IF(K5="L",ATT!$H11,)</f>
        <v>0</v>
      </c>
      <c r="L13" s="166">
        <f>ATT!$H12-IF(L5="L",ATT!$H12,)</f>
        <v>0</v>
      </c>
      <c r="M13" s="166">
        <f>ATT!$H13-IF(M5="L",ATT!$H13,)</f>
        <v>0</v>
      </c>
      <c r="N13" s="166">
        <f>ATT!$H14-IF(N5="L",ATT!$H14,)</f>
        <v>0</v>
      </c>
      <c r="O13" s="166">
        <f>ATT!$H15-IF(O5="L",ATT!$H15,)</f>
        <v>0</v>
      </c>
      <c r="P13" s="166">
        <f>ATT!$H16-IF(P5="L",ATT!$H16,)</f>
        <v>0</v>
      </c>
      <c r="Q13" s="166">
        <f>ATT!$H17-IF(Q5="L",ATT!$H17,)</f>
        <v>0</v>
      </c>
      <c r="R13" s="166">
        <f>ATT!$H18-IF(R5="L",ATT!$H18,)</f>
        <v>0</v>
      </c>
      <c r="S13" s="166">
        <f>ATT!$H19-IF(S5="L",ATT!$H19,)</f>
        <v>0</v>
      </c>
      <c r="T13" s="166">
        <f>ATT!$H20-IF(T5="L",ATT!$H20,)</f>
        <v>0</v>
      </c>
      <c r="U13" s="166">
        <f>ATT!$H21-IF(U5="L",ATT!$H21,)</f>
        <v>0</v>
      </c>
      <c r="V13" s="166">
        <f>ATT!$H22-IF(V5="L",ATT!$H22,)</f>
        <v>0</v>
      </c>
      <c r="W13" s="166">
        <f>ATT!$H23-IF(W5="L",ATT!$H23,)</f>
        <v>0</v>
      </c>
      <c r="X13" s="166">
        <f>ATT!$H24-IF(X5="L",ATT!$H24,)</f>
        <v>0</v>
      </c>
      <c r="Y13" s="166">
        <f>ATT!$H25-IF(Y5="L",ATT!$H25,)</f>
        <v>0</v>
      </c>
      <c r="Z13" s="166">
        <f>ATT!$H26-IF(Z5="L",ATT!$H26,)</f>
        <v>0</v>
      </c>
      <c r="AA13" s="166">
        <f>ATT!$H27-IF(AA5="L",ATT!$H27,)</f>
        <v>0</v>
      </c>
      <c r="AB13" s="166">
        <f>ATT!$H28-IF(AB5="L",ATT!$H28,)</f>
        <v>0</v>
      </c>
      <c r="AC13" s="166">
        <f>ATT!$H29-IF(AC5="L",ATT!$H29,)</f>
        <v>0</v>
      </c>
      <c r="AD13" s="166">
        <f>ATT!$H30-IF(AD5="L",ATT!$H30,)</f>
        <v>0</v>
      </c>
      <c r="AE13" s="166">
        <f>ATT!$H31-IF(AE5="L",ATT!$H31,)</f>
        <v>0</v>
      </c>
      <c r="AF13" s="166">
        <f>ATT!$H32-IF(AF5="L",ATT!$H32,)</f>
        <v>0</v>
      </c>
      <c r="AG13" s="166">
        <f>ATT!$H33-IF(AG5="L",ATT!$H33,)</f>
        <v>0</v>
      </c>
      <c r="AH13" s="166">
        <f>ATT!$H34-IF(AH5="L",ATT!$H34,)</f>
        <v>0</v>
      </c>
      <c r="AI13" s="169">
        <f>ATT!$H35-IF(AI5="L",ATT!$H35,)</f>
        <v>0</v>
      </c>
      <c r="AJ13" s="151"/>
    </row>
    <row r="14" ht="21.0" customHeight="1">
      <c r="A14" s="167"/>
      <c r="B14" s="168"/>
      <c r="C14" s="163" t="s">
        <v>14</v>
      </c>
      <c r="D14" s="164">
        <f>ATTENDANCE!E6</f>
        <v>2</v>
      </c>
      <c r="E14" s="166">
        <f>ATT!$I5-IF(E5="L",ATT!$I5,)</f>
        <v>0</v>
      </c>
      <c r="F14" s="166">
        <f>ATT!$I6-IF(F5="L",ATT!$I6,)</f>
        <v>0</v>
      </c>
      <c r="G14" s="166">
        <f>ATT!$I7-IF(G5="L",ATT!$I7,)</f>
        <v>0</v>
      </c>
      <c r="H14" s="166">
        <f>ATT!$I8-IF(H5="L",ATT!$I8,)</f>
        <v>0</v>
      </c>
      <c r="I14" s="166">
        <f>ATT!$I9-IF(I5="L",ATT!$I9,)</f>
        <v>0</v>
      </c>
      <c r="J14" s="166">
        <f>ATT!$I10-IF(J5="L",ATT!$I10,)</f>
        <v>0</v>
      </c>
      <c r="K14" s="166">
        <f>ATT!$I11-IF(K5="L",ATT!$I11,)</f>
        <v>0</v>
      </c>
      <c r="L14" s="166">
        <f>ATT!$I12-IF(L5="L",ATT!$I12,)</f>
        <v>0</v>
      </c>
      <c r="M14" s="166">
        <f>ATT!$I13-IF(M5="L",ATT!$I13,)</f>
        <v>0</v>
      </c>
      <c r="N14" s="166">
        <f>ATT!$I14-IF(N5="L",ATT!$I14,)</f>
        <v>0</v>
      </c>
      <c r="O14" s="166">
        <f>ATT!$I15-IF(O5="L",ATT!$I15,)</f>
        <v>0</v>
      </c>
      <c r="P14" s="166">
        <f>ATT!$I16-IF(P5="L",ATT!$I16,)</f>
        <v>0</v>
      </c>
      <c r="Q14" s="166">
        <f>ATT!$I17-IF(Q5="L",ATT!$I17,)</f>
        <v>0</v>
      </c>
      <c r="R14" s="166">
        <f>ATT!$I18-IF(R5="L",ATT!$I18,)</f>
        <v>0</v>
      </c>
      <c r="S14" s="166">
        <f>ATT!$I19-IF(S5="L",ATT!$I19,)</f>
        <v>0</v>
      </c>
      <c r="T14" s="166">
        <f>ATT!$I20-IF(T5="L",ATT!$I20,)</f>
        <v>0</v>
      </c>
      <c r="U14" s="166">
        <f>ATT!$I21-IF(U5="L",ATT!$I21,)</f>
        <v>0</v>
      </c>
      <c r="V14" s="166">
        <f>ATT!$I22-IF(V5="L",ATT!$I22,)</f>
        <v>0</v>
      </c>
      <c r="W14" s="166">
        <f>ATT!$I23-IF(W5="L",ATT!$I23,)</f>
        <v>0</v>
      </c>
      <c r="X14" s="166">
        <f>ATT!$I24-IF(X5="L",ATT!$I24,)</f>
        <v>0</v>
      </c>
      <c r="Y14" s="166">
        <f>ATT!$I25-IF(Y5="L",ATT!$I25,)</f>
        <v>0</v>
      </c>
      <c r="Z14" s="166">
        <f>ATT!$I26-IF(Z5="L",ATT!$I26,)</f>
        <v>0</v>
      </c>
      <c r="AA14" s="166">
        <f>ATT!$I27-IF(AA5="L",ATT!$I27,)</f>
        <v>0</v>
      </c>
      <c r="AB14" s="166">
        <f>ATT!$I28-IF(AB5="L",ATT!$I28,)</f>
        <v>0</v>
      </c>
      <c r="AC14" s="166">
        <f>ATT!$I29-IF(AC5="L",ATT!$I29,)</f>
        <v>0</v>
      </c>
      <c r="AD14" s="166">
        <f>ATT!$I30-IF(AD5="L",ATT!$I30,)</f>
        <v>0</v>
      </c>
      <c r="AE14" s="166">
        <f>ATT!$I31-IF(AE5="L",ATT!$I31,)</f>
        <v>0</v>
      </c>
      <c r="AF14" s="166">
        <f>ATT!$I32-IF(AF5="L",ATT!$I32,)</f>
        <v>0</v>
      </c>
      <c r="AG14" s="166">
        <f>ATT!$I33-IF(AG5="L",ATT!$I33,)</f>
        <v>0</v>
      </c>
      <c r="AH14" s="166">
        <f>ATT!$I34-IF(AH5="L",ATT!$I34,)</f>
        <v>0</v>
      </c>
      <c r="AI14" s="169">
        <f>ATT!$I35-IF(AI5="L",ATT!$I35,)</f>
        <v>0</v>
      </c>
      <c r="AJ14" s="151"/>
    </row>
    <row r="15" ht="21.0" customHeight="1">
      <c r="A15" s="167"/>
      <c r="B15" s="168"/>
      <c r="C15" s="163" t="s">
        <v>16</v>
      </c>
      <c r="D15" s="164">
        <f>ATTENDANCE!G6</f>
        <v>0</v>
      </c>
      <c r="E15" s="166">
        <f>ATT!$K5-IF(E5="L",ATT!$K5,)</f>
        <v>0</v>
      </c>
      <c r="F15" s="166">
        <f>ATT!$K6-IF(F5="L",ATT!$K6,)</f>
        <v>0</v>
      </c>
      <c r="G15" s="166">
        <f>ATT!$K7-IF(G5="L",ATT!$K7,)</f>
        <v>0</v>
      </c>
      <c r="H15" s="166">
        <f>ATT!$K8-IF(H5="L",ATT!$K8,)</f>
        <v>0</v>
      </c>
      <c r="I15" s="166">
        <f>ATT!$K9-IF(I5="L",ATT!$K9,)</f>
        <v>0</v>
      </c>
      <c r="J15" s="166">
        <f>ATT!$K10-IF(J5="L",ATT!$K10,)</f>
        <v>0</v>
      </c>
      <c r="K15" s="166">
        <f>ATT!$K11-IF(K5="L",ATT!$K11,)</f>
        <v>0</v>
      </c>
      <c r="L15" s="166">
        <f>ATT!$K12-IF(L5="L",ATT!$K12,)</f>
        <v>0</v>
      </c>
      <c r="M15" s="166">
        <f>ATT!$K13-IF(M5="L",ATT!$K13,)</f>
        <v>0</v>
      </c>
      <c r="N15" s="166">
        <f>ATT!$K14-IF(N5="L",ATT!$K14,)</f>
        <v>0</v>
      </c>
      <c r="O15" s="166">
        <f>ATT!$K15-IF(O5="L",ATT!$K15,)</f>
        <v>0</v>
      </c>
      <c r="P15" s="166">
        <f>ATT!$K16-IF(P5="L",ATT!$K16,)</f>
        <v>0</v>
      </c>
      <c r="Q15" s="166">
        <f>ATT!$K17-IF(Q5="L",ATT!$K17,)</f>
        <v>0</v>
      </c>
      <c r="R15" s="166">
        <f>ATT!$K18-IF(R5="L",ATT!$K18,)</f>
        <v>0</v>
      </c>
      <c r="S15" s="166">
        <f>ATT!$K19-IF(S5="L",ATT!$K19,)</f>
        <v>0</v>
      </c>
      <c r="T15" s="166">
        <f>ATT!$K20-IF(T5="L",ATT!$K20,)</f>
        <v>0</v>
      </c>
      <c r="U15" s="166">
        <f>ATT!$K21-IF(U5="L",ATT!$K21,)</f>
        <v>0</v>
      </c>
      <c r="V15" s="166">
        <f>ATT!$K22-IF(V5="L",ATT!$K22,)</f>
        <v>0</v>
      </c>
      <c r="W15" s="166">
        <f>ATT!$K23-IF(W5="L",ATT!$K23,)</f>
        <v>0</v>
      </c>
      <c r="X15" s="166">
        <f>ATT!$K24-IF(X5="L",ATT!$K24,)</f>
        <v>0</v>
      </c>
      <c r="Y15" s="166">
        <f>ATT!$K25-IF(Y5="L",ATT!$K25,)</f>
        <v>0</v>
      </c>
      <c r="Z15" s="166">
        <f>ATT!$K26-IF(Z5="L",ATT!$K26,)</f>
        <v>0</v>
      </c>
      <c r="AA15" s="166">
        <f>ATT!$K27-IF(AA5="L",ATT!$K27,)</f>
        <v>0</v>
      </c>
      <c r="AB15" s="166">
        <f>ATT!$K28-IF(AB5="L",ATT!$K28,)</f>
        <v>0</v>
      </c>
      <c r="AC15" s="166">
        <f>ATT!$K29-IF(AC5="L",ATT!$K29,)</f>
        <v>0</v>
      </c>
      <c r="AD15" s="166">
        <f>ATT!$K30-IF(AD5="L",ATT!$K30,)</f>
        <v>0</v>
      </c>
      <c r="AE15" s="166">
        <f>ATT!$K31-IF(AE5="L",ATT!$K31,)</f>
        <v>0</v>
      </c>
      <c r="AF15" s="166">
        <f>ATT!$K32-IF(AF5="L",ATT!$K32,)</f>
        <v>0</v>
      </c>
      <c r="AG15" s="166">
        <f>ATT!$K33-IF(AG5="L",ATT!$K33,)</f>
        <v>0</v>
      </c>
      <c r="AH15" s="166">
        <f>ATT!$K34-IF(AH5="L",ATT!$K34,)</f>
        <v>0</v>
      </c>
      <c r="AI15" s="169">
        <f>ATT!$K35-IF(AI5="L",ATT!$K35,)</f>
        <v>0</v>
      </c>
      <c r="AJ15" s="151"/>
    </row>
    <row r="16" ht="21.0" customHeight="1">
      <c r="A16" s="167"/>
      <c r="B16" s="173"/>
      <c r="C16" s="174" t="s">
        <v>77</v>
      </c>
      <c r="D16" s="175">
        <f>ATTENDANCE!C6</f>
        <v>7</v>
      </c>
      <c r="E16" s="176">
        <f t="shared" ref="E16:AI16" si="3">if(E12+E13+E14+E15&gt;0, SUM(E12:E15),)-IF(E5="L",if(E12+E13+E14+E15&gt;0, SUM(E12:E15),),)</f>
        <v>0</v>
      </c>
      <c r="F16" s="176">
        <f t="shared" si="3"/>
        <v>0</v>
      </c>
      <c r="G16" s="177">
        <f t="shared" si="3"/>
        <v>0</v>
      </c>
      <c r="H16" s="176">
        <f t="shared" si="3"/>
        <v>0</v>
      </c>
      <c r="I16" s="176">
        <f t="shared" si="3"/>
        <v>0</v>
      </c>
      <c r="J16" s="176">
        <f t="shared" si="3"/>
        <v>0</v>
      </c>
      <c r="K16" s="176">
        <f t="shared" si="3"/>
        <v>0</v>
      </c>
      <c r="L16" s="177">
        <f t="shared" si="3"/>
        <v>0</v>
      </c>
      <c r="M16" s="177">
        <f t="shared" si="3"/>
        <v>0</v>
      </c>
      <c r="N16" s="177">
        <f t="shared" si="3"/>
        <v>0</v>
      </c>
      <c r="O16" s="177">
        <f t="shared" si="3"/>
        <v>0</v>
      </c>
      <c r="P16" s="177">
        <f t="shared" si="3"/>
        <v>0</v>
      </c>
      <c r="Q16" s="177">
        <f t="shared" si="3"/>
        <v>0</v>
      </c>
      <c r="R16" s="177">
        <f t="shared" si="3"/>
        <v>0</v>
      </c>
      <c r="S16" s="177">
        <f t="shared" si="3"/>
        <v>0</v>
      </c>
      <c r="T16" s="177">
        <f t="shared" si="3"/>
        <v>0</v>
      </c>
      <c r="U16" s="177">
        <f t="shared" si="3"/>
        <v>0</v>
      </c>
      <c r="V16" s="177">
        <f t="shared" si="3"/>
        <v>0</v>
      </c>
      <c r="W16" s="177">
        <f t="shared" si="3"/>
        <v>0</v>
      </c>
      <c r="X16" s="177">
        <f t="shared" si="3"/>
        <v>0</v>
      </c>
      <c r="Y16" s="177">
        <f t="shared" si="3"/>
        <v>0</v>
      </c>
      <c r="Z16" s="177">
        <f t="shared" si="3"/>
        <v>0</v>
      </c>
      <c r="AA16" s="177">
        <f t="shared" si="3"/>
        <v>0</v>
      </c>
      <c r="AB16" s="177">
        <f t="shared" si="3"/>
        <v>0</v>
      </c>
      <c r="AC16" s="177">
        <f t="shared" si="3"/>
        <v>0</v>
      </c>
      <c r="AD16" s="177">
        <f t="shared" si="3"/>
        <v>0</v>
      </c>
      <c r="AE16" s="177">
        <f t="shared" si="3"/>
        <v>0</v>
      </c>
      <c r="AF16" s="177">
        <f t="shared" si="3"/>
        <v>0</v>
      </c>
      <c r="AG16" s="177">
        <f t="shared" si="3"/>
        <v>0</v>
      </c>
      <c r="AH16" s="177">
        <f t="shared" si="3"/>
        <v>0</v>
      </c>
      <c r="AI16" s="178">
        <f t="shared" si="3"/>
        <v>0</v>
      </c>
      <c r="AJ16" s="151"/>
    </row>
    <row r="17" ht="21.0" customHeight="1">
      <c r="A17" s="167"/>
      <c r="B17" s="179" t="s">
        <v>80</v>
      </c>
      <c r="C17" s="163" t="s">
        <v>15</v>
      </c>
      <c r="D17" s="164">
        <f>ATTENDANCE!F7</f>
        <v>0</v>
      </c>
      <c r="E17" s="166">
        <f>ATT!$O5-IF(E5="L",ATT!$O5,)</f>
        <v>0</v>
      </c>
      <c r="F17" s="166">
        <f>ATT!$O6-IF(F5="L",ATT!$O6,)</f>
        <v>0</v>
      </c>
      <c r="G17" s="166">
        <f>ATT!$O7-IF(G5="L",ATT!$O7,)</f>
        <v>0</v>
      </c>
      <c r="H17" s="166">
        <f>ATT!$O8-IF(H5="L",ATT!$O8,)</f>
        <v>0</v>
      </c>
      <c r="I17" s="166">
        <f>ATT!$O9-IF(I5="L",ATT!$O9,)</f>
        <v>0</v>
      </c>
      <c r="J17" s="166">
        <f>ATT!$O10-IF(J5="L",ATT!$O10,)</f>
        <v>0</v>
      </c>
      <c r="K17" s="166">
        <f>ATT!$O11-IF(K5="L",ATT!$O11,)</f>
        <v>0</v>
      </c>
      <c r="L17" s="166">
        <f>ATT!$O12-IF(L5="L",ATT!$O12,)</f>
        <v>0</v>
      </c>
      <c r="M17" s="166">
        <f>ATT!$O13-IF(M5="L",ATT!$O13,)</f>
        <v>0</v>
      </c>
      <c r="N17" s="166">
        <f>ATT!$O14-IF(N5="L",ATT!$O14,)</f>
        <v>0</v>
      </c>
      <c r="O17" s="166">
        <f>ATT!$O15-IF(O5="L",ATT!$O15,)</f>
        <v>0</v>
      </c>
      <c r="P17" s="166">
        <f>ATT!$O16-IF(P5="L",ATT!$O16,)</f>
        <v>0</v>
      </c>
      <c r="Q17" s="166">
        <f>ATT!$O17-IF(Q5="L",ATT!$O17,)</f>
        <v>0</v>
      </c>
      <c r="R17" s="166">
        <f>ATT!$O18-IF(R5="L",ATT!$O18,)</f>
        <v>0</v>
      </c>
      <c r="S17" s="166">
        <f>ATT!$O19-IF(S5="L",ATT!$O19,)</f>
        <v>0</v>
      </c>
      <c r="T17" s="166">
        <f>ATT!$O20-IF(T5="L",ATT!$O20,)</f>
        <v>0</v>
      </c>
      <c r="U17" s="166">
        <f>ATT!$O21-IF(U5="L",ATT!$O21,)</f>
        <v>0</v>
      </c>
      <c r="V17" s="166">
        <f>ATT!$O22-IF(V5="L",ATT!$O22,)</f>
        <v>0</v>
      </c>
      <c r="W17" s="166">
        <f>ATT!$O23-IF(W5="L",ATT!$O23,)</f>
        <v>0</v>
      </c>
      <c r="X17" s="166">
        <f>ATT!$O24-IF(X5="L",ATT!$O24,)</f>
        <v>0</v>
      </c>
      <c r="Y17" s="166">
        <f>ATT!$O25-IF(Y5="L",ATT!$O25,)</f>
        <v>0</v>
      </c>
      <c r="Z17" s="166">
        <f>ATT!$O26-IF(Z5="L",ATT!$O26,)</f>
        <v>0</v>
      </c>
      <c r="AA17" s="166">
        <f>ATT!$O27-IF(AA5="L",ATT!$O27,)</f>
        <v>0</v>
      </c>
      <c r="AB17" s="166">
        <f>ATT!$O28-IF(AB5="L",ATT!$O28,)</f>
        <v>0</v>
      </c>
      <c r="AC17" s="166">
        <f>ATT!$O29-IF(AC5="L",ATT!$O29,)</f>
        <v>0</v>
      </c>
      <c r="AD17" s="166">
        <f>ATT!$O30-IF(AD5="L",ATT!$O30,)</f>
        <v>0</v>
      </c>
      <c r="AE17" s="166">
        <f>ATT!$O31-IF(AE5="L",ATT!$O31,)</f>
        <v>0</v>
      </c>
      <c r="AF17" s="166">
        <f>ATT!$O32-IF(AF5="L",ATT!$O32,)</f>
        <v>0</v>
      </c>
      <c r="AG17" s="166">
        <f>ATT!$O33-IF(AG5="L",ATT!$O33,)</f>
        <v>0</v>
      </c>
      <c r="AH17" s="166">
        <f>ATT!$O34-IF(AH5="L",ATT!$O34,)</f>
        <v>0</v>
      </c>
      <c r="AI17" s="169">
        <f>ATT!$O35-IF(AI5="L",ATT!$O35,)</f>
        <v>0</v>
      </c>
      <c r="AJ17" s="151"/>
    </row>
    <row r="18" ht="21.0" customHeight="1">
      <c r="A18" s="167"/>
      <c r="B18" s="168"/>
      <c r="C18" s="163" t="s">
        <v>13</v>
      </c>
      <c r="D18" s="164">
        <f>ATTENDANCE!D7</f>
        <v>10</v>
      </c>
      <c r="E18" s="166">
        <f>ATT!$M5-IF(E5="L",ATT!$M5,)</f>
        <v>0</v>
      </c>
      <c r="F18" s="166">
        <f>ATT!$M6-IF(F5="L",ATT!$M6,)</f>
        <v>0</v>
      </c>
      <c r="G18" s="166">
        <f>ATT!$M7-IF(G5="L",ATT!$M7,)</f>
        <v>0</v>
      </c>
      <c r="H18" s="166">
        <f>ATT!$M8-IF(H5="L",ATT!$M8,)</f>
        <v>0</v>
      </c>
      <c r="I18" s="166">
        <f>ATT!$M9-IF(I5="L",ATT!$M9,)</f>
        <v>0</v>
      </c>
      <c r="J18" s="166">
        <f>ATT!$M10-IF(J5="L",ATT!$M10,)</f>
        <v>0</v>
      </c>
      <c r="K18" s="166">
        <f>ATT!$M11-IF(K5="L",ATT!$M11,)</f>
        <v>0</v>
      </c>
      <c r="L18" s="166">
        <f>ATT!$M12-IF(L5="L",ATT!$M12,)</f>
        <v>0</v>
      </c>
      <c r="M18" s="166">
        <f>ATT!$M13-IF(M5="L",ATT!$M13,)</f>
        <v>0</v>
      </c>
      <c r="N18" s="166">
        <f>ATT!$M14-IF(N5="L",ATT!$M14,)</f>
        <v>0</v>
      </c>
      <c r="O18" s="166">
        <f>ATT!$M15-IF(O5="L",ATT!$M15,)</f>
        <v>0</v>
      </c>
      <c r="P18" s="166">
        <f>ATT!$M16-IF(P5="L",ATT!$M16,)</f>
        <v>0</v>
      </c>
      <c r="Q18" s="166">
        <f>ATT!$M17-IF(Q5="L",ATT!$M17,)</f>
        <v>0</v>
      </c>
      <c r="R18" s="166">
        <f>ATT!$M18-IF(R5="L",ATT!$M18,)</f>
        <v>0</v>
      </c>
      <c r="S18" s="166">
        <f>ATT!$M19-IF(S5="L",ATT!$M19,)</f>
        <v>0</v>
      </c>
      <c r="T18" s="166">
        <f>ATT!$M20-IF(T5="L",ATT!$M20,)</f>
        <v>0</v>
      </c>
      <c r="U18" s="166">
        <f>ATT!$M21-IF(U5="L",ATT!$M21,)</f>
        <v>0</v>
      </c>
      <c r="V18" s="166">
        <f>ATT!$M22-IF(V5="L",ATT!$M22,)</f>
        <v>0</v>
      </c>
      <c r="W18" s="166">
        <f>ATT!$M23-IF(W5="L",ATT!$M23,)</f>
        <v>0</v>
      </c>
      <c r="X18" s="166">
        <f>ATT!$M24-IF(X5="L",ATT!$M24,)</f>
        <v>0</v>
      </c>
      <c r="Y18" s="166">
        <f>ATT!$M25-IF(Y5="L",ATT!$M25,)</f>
        <v>0</v>
      </c>
      <c r="Z18" s="166">
        <f>ATT!$M26-IF(Z5="L",ATT!$M26,)</f>
        <v>0</v>
      </c>
      <c r="AA18" s="166">
        <f>ATT!$M27-IF(AA5="L",ATT!$M27,)</f>
        <v>0</v>
      </c>
      <c r="AB18" s="166">
        <f>ATT!$M28-IF(AB5="L",ATT!$M28,)</f>
        <v>0</v>
      </c>
      <c r="AC18" s="166">
        <f>ATT!$M29-IF(AC5="L",ATT!$M29,)</f>
        <v>0</v>
      </c>
      <c r="AD18" s="166">
        <f>ATT!$M30-IF(AD5="L",ATT!$M30,)</f>
        <v>0</v>
      </c>
      <c r="AE18" s="166">
        <f>ATT!$M31-IF(AE5="L",ATT!$M31,)</f>
        <v>0</v>
      </c>
      <c r="AF18" s="166">
        <f>ATT!$M32-IF(AF5="L",ATT!$M32,)</f>
        <v>0</v>
      </c>
      <c r="AG18" s="166">
        <f>ATT!$M33-IF(AG5="L",ATT!$M33,)</f>
        <v>0</v>
      </c>
      <c r="AH18" s="166">
        <f>ATT!$M34-IF(AH5="L",ATT!$M34,)</f>
        <v>0</v>
      </c>
      <c r="AI18" s="169">
        <f>ATT!$M35-IF(AI5="L",ATT!$M35,)</f>
        <v>0</v>
      </c>
      <c r="AJ18" s="151"/>
    </row>
    <row r="19" ht="21.0" customHeight="1">
      <c r="A19" s="167"/>
      <c r="B19" s="168"/>
      <c r="C19" s="163" t="s">
        <v>14</v>
      </c>
      <c r="D19" s="164">
        <f>ATTENDANCE!E7</f>
        <v>4</v>
      </c>
      <c r="E19" s="166">
        <f>ATT!$N5-IF(E5="L",ATT!$N5,)</f>
        <v>0</v>
      </c>
      <c r="F19" s="166">
        <f>ATT!$N6-IF(F5="L",ATT!$N6,)</f>
        <v>0</v>
      </c>
      <c r="G19" s="166">
        <f>ATT!$N7-IF(G5="L",ATT!$N7,)</f>
        <v>0</v>
      </c>
      <c r="H19" s="166">
        <f>ATT!$N8-IF(H5="L",ATT!$N8,)</f>
        <v>0</v>
      </c>
      <c r="I19" s="166">
        <f>ATT!$N9-IF(I5="L",ATT!$N9,)</f>
        <v>0</v>
      </c>
      <c r="J19" s="166">
        <f>ATT!$N10-IF(J5="L",ATT!$N10,)</f>
        <v>0</v>
      </c>
      <c r="K19" s="166">
        <f>ATT!$N11-IF(K5="L",ATT!$N11,)</f>
        <v>0</v>
      </c>
      <c r="L19" s="166">
        <f>ATT!$N12-IF(L5="L",ATT!$N12,)</f>
        <v>0</v>
      </c>
      <c r="M19" s="166">
        <f>ATT!$N13-IF(M5="L",ATT!$N13,)</f>
        <v>0</v>
      </c>
      <c r="N19" s="166">
        <f>ATT!$N14-IF(N5="L",ATT!$N14,)</f>
        <v>0</v>
      </c>
      <c r="O19" s="166">
        <f>ATT!$N15-IF(O5="L",ATT!$N15,)</f>
        <v>0</v>
      </c>
      <c r="P19" s="166">
        <f>ATT!$N16-IF(P5="L",ATT!$N16,)</f>
        <v>0</v>
      </c>
      <c r="Q19" s="166">
        <f>ATT!$N17-IF(Q5="L",ATT!$N17,)</f>
        <v>0</v>
      </c>
      <c r="R19" s="166">
        <f>ATT!$N18-IF(R5="L",ATT!$N18,)</f>
        <v>0</v>
      </c>
      <c r="S19" s="166">
        <f>ATT!$N19-IF(S5="L",ATT!$N19,)</f>
        <v>0</v>
      </c>
      <c r="T19" s="166">
        <f>ATT!$N20-IF(T5="L",ATT!$N20,)</f>
        <v>0</v>
      </c>
      <c r="U19" s="166">
        <f>ATT!$N21-IF(U5="L",ATT!$N21,)</f>
        <v>0</v>
      </c>
      <c r="V19" s="166">
        <f>ATT!$N22-IF(V5="L",ATT!$N22,)</f>
        <v>0</v>
      </c>
      <c r="W19" s="166">
        <f>ATT!$N23-IF(W5="L",ATT!$N23,)</f>
        <v>0</v>
      </c>
      <c r="X19" s="166">
        <f>ATT!$N24-IF(X5="L",ATT!$N24,)</f>
        <v>0</v>
      </c>
      <c r="Y19" s="166">
        <f>ATT!$N25-IF(Y5="L",ATT!$N25,)</f>
        <v>0</v>
      </c>
      <c r="Z19" s="166">
        <f>ATT!$N26-IF(Z5="L",ATT!$N26,)</f>
        <v>0</v>
      </c>
      <c r="AA19" s="166">
        <f>ATT!$N27-IF(AA5="L",ATT!$N27,)</f>
        <v>0</v>
      </c>
      <c r="AB19" s="166">
        <f>ATT!$N28-IF(AB5="L",ATT!$N28,)</f>
        <v>0</v>
      </c>
      <c r="AC19" s="166">
        <f>ATT!$N29-IF(AC5="L",ATT!$N29,)</f>
        <v>0</v>
      </c>
      <c r="AD19" s="166">
        <f>ATT!$N30-IF(AD5="L",ATT!$N30,)</f>
        <v>0</v>
      </c>
      <c r="AE19" s="166">
        <f>ATT!$N31-IF(AE5="L",ATT!$N31,)</f>
        <v>0</v>
      </c>
      <c r="AF19" s="166">
        <f>ATT!$N32-IF(AF5="L",ATT!$N32,)</f>
        <v>0</v>
      </c>
      <c r="AG19" s="166">
        <f>ATT!$N33-IF(AG5="L",ATT!$N33,)</f>
        <v>0</v>
      </c>
      <c r="AH19" s="166">
        <f>ATT!$N34-IF(AH5="L",ATT!$N34,)</f>
        <v>0</v>
      </c>
      <c r="AI19" s="169">
        <f>ATT!$N35-IF(AI5="L",ATT!$N35,)</f>
        <v>0</v>
      </c>
      <c r="AJ19" s="151"/>
    </row>
    <row r="20" ht="21.0" customHeight="1">
      <c r="A20" s="167"/>
      <c r="B20" s="168"/>
      <c r="C20" s="163" t="s">
        <v>16</v>
      </c>
      <c r="D20" s="164">
        <f>ATTENDANCE!G7</f>
        <v>0</v>
      </c>
      <c r="E20" s="166">
        <f>ATT!$P5-IF(E5="L",ATT!$P5,)</f>
        <v>0</v>
      </c>
      <c r="F20" s="166">
        <f>ATT!$P6-IF(F5="L",ATT!$P6,)</f>
        <v>0</v>
      </c>
      <c r="G20" s="166">
        <f>ATT!$P7-IF(G5="L",ATT!$P7,)</f>
        <v>0</v>
      </c>
      <c r="H20" s="166">
        <f>ATT!$P8-IF(H5="L",ATT!$P8,)</f>
        <v>0</v>
      </c>
      <c r="I20" s="166">
        <f>ATT!$P9-IF(I5="L",ATT!$P9,)</f>
        <v>0</v>
      </c>
      <c r="J20" s="166">
        <f>ATT!$P10-IF(J5="L",ATT!$P10,)</f>
        <v>0</v>
      </c>
      <c r="K20" s="166">
        <f>ATT!$P11-IF(K5="L",ATT!$P11,)</f>
        <v>0</v>
      </c>
      <c r="L20" s="166">
        <f>ATT!$P12-IF(L5="L",ATT!$P12,)</f>
        <v>0</v>
      </c>
      <c r="M20" s="166">
        <f>ATT!$P13-IF(M5="L",ATT!$P13,)</f>
        <v>0</v>
      </c>
      <c r="N20" s="166">
        <f>ATT!$P14-IF(N5="L",ATT!$P14,)</f>
        <v>0</v>
      </c>
      <c r="O20" s="166">
        <f>ATT!$P15-IF(O5="L",ATT!$P15,)</f>
        <v>0</v>
      </c>
      <c r="P20" s="166">
        <f>ATT!$P16-IF(P5="L",ATT!$P16,)</f>
        <v>0</v>
      </c>
      <c r="Q20" s="166">
        <f>ATT!$P17-IF(Q5="L",ATT!$P17,)</f>
        <v>0</v>
      </c>
      <c r="R20" s="166">
        <f>ATT!$P18-IF(R5="L",ATT!$P18,)</f>
        <v>0</v>
      </c>
      <c r="S20" s="166">
        <f>ATT!$P19-IF(S5="L",ATT!$P19,)</f>
        <v>0</v>
      </c>
      <c r="T20" s="166">
        <f>ATT!$P20-IF(T5="L",ATT!$P20,)</f>
        <v>0</v>
      </c>
      <c r="U20" s="166">
        <f>ATT!$P21-IF(U5="L",ATT!$P21,)</f>
        <v>0</v>
      </c>
      <c r="V20" s="166">
        <f>ATT!$P22-IF(V5="L",ATT!$P22,)</f>
        <v>0</v>
      </c>
      <c r="W20" s="166">
        <f>ATT!$P23-IF(W5="L",ATT!$P23,)</f>
        <v>0</v>
      </c>
      <c r="X20" s="166">
        <f>ATT!$P24-IF(X5="L",ATT!$P24,)</f>
        <v>0</v>
      </c>
      <c r="Y20" s="166">
        <f>ATT!$P25-IF(Y5="L",ATT!$P25,)</f>
        <v>0</v>
      </c>
      <c r="Z20" s="166">
        <f>ATT!$P26-IF(Z5="L",ATT!$P26,)</f>
        <v>0</v>
      </c>
      <c r="AA20" s="166">
        <f>ATT!$P27-IF(AA5="L",ATT!$P27,)</f>
        <v>0</v>
      </c>
      <c r="AB20" s="166">
        <f>ATT!$P28-IF(AB5="L",ATT!$P28,)</f>
        <v>0</v>
      </c>
      <c r="AC20" s="166">
        <f>ATT!$P29-IF(AC5="L",ATT!$P29,)</f>
        <v>0</v>
      </c>
      <c r="AD20" s="166">
        <f>ATT!$P30-IF(AD5="L",ATT!$P30,)</f>
        <v>0</v>
      </c>
      <c r="AE20" s="166">
        <f>ATT!$P31-IF(AE5="L",ATT!$P31,)</f>
        <v>0</v>
      </c>
      <c r="AF20" s="166">
        <f>ATT!$P32-IF(AF5="L",ATT!$P32,)</f>
        <v>0</v>
      </c>
      <c r="AG20" s="166">
        <f>ATT!$P33-IF(AG5="L",ATT!$P33,)</f>
        <v>0</v>
      </c>
      <c r="AH20" s="166">
        <f>ATT!$P34-IF(AH5="L",ATT!$P34,)</f>
        <v>0</v>
      </c>
      <c r="AI20" s="169">
        <f>ATT!$P35-IF(AI5="L",ATT!$P35,)</f>
        <v>0</v>
      </c>
      <c r="AJ20" s="151"/>
    </row>
    <row r="21" ht="21.0" customHeight="1">
      <c r="A21" s="167"/>
      <c r="B21" s="173"/>
      <c r="C21" s="174" t="s">
        <v>77</v>
      </c>
      <c r="D21" s="175">
        <f>ATTENDANCE!C7</f>
        <v>14</v>
      </c>
      <c r="E21" s="176">
        <f t="shared" ref="E21:AI21" si="4">if(E17+E18+E19+E20&gt;0, SUM(E17:E20),)-IF(E5="L",if(E17+E18+E19+E20&gt;0, SUM(E17:E20),))</f>
        <v>0</v>
      </c>
      <c r="F21" s="176">
        <f t="shared" si="4"/>
        <v>0</v>
      </c>
      <c r="G21" s="177">
        <f t="shared" si="4"/>
        <v>0</v>
      </c>
      <c r="H21" s="176">
        <f t="shared" si="4"/>
        <v>0</v>
      </c>
      <c r="I21" s="176">
        <f t="shared" si="4"/>
        <v>0</v>
      </c>
      <c r="J21" s="176">
        <f t="shared" si="4"/>
        <v>0</v>
      </c>
      <c r="K21" s="176">
        <f t="shared" si="4"/>
        <v>0</v>
      </c>
      <c r="L21" s="177">
        <f t="shared" si="4"/>
        <v>0</v>
      </c>
      <c r="M21" s="177">
        <f t="shared" si="4"/>
        <v>0</v>
      </c>
      <c r="N21" s="177">
        <f t="shared" si="4"/>
        <v>0</v>
      </c>
      <c r="O21" s="177">
        <f t="shared" si="4"/>
        <v>0</v>
      </c>
      <c r="P21" s="177">
        <f t="shared" si="4"/>
        <v>0</v>
      </c>
      <c r="Q21" s="177">
        <f t="shared" si="4"/>
        <v>0</v>
      </c>
      <c r="R21" s="177">
        <f t="shared" si="4"/>
        <v>0</v>
      </c>
      <c r="S21" s="177">
        <f t="shared" si="4"/>
        <v>0</v>
      </c>
      <c r="T21" s="177">
        <f t="shared" si="4"/>
        <v>0</v>
      </c>
      <c r="U21" s="177">
        <f t="shared" si="4"/>
        <v>0</v>
      </c>
      <c r="V21" s="177">
        <f t="shared" si="4"/>
        <v>0</v>
      </c>
      <c r="W21" s="177">
        <f t="shared" si="4"/>
        <v>0</v>
      </c>
      <c r="X21" s="177">
        <f t="shared" si="4"/>
        <v>0</v>
      </c>
      <c r="Y21" s="177">
        <f t="shared" si="4"/>
        <v>0</v>
      </c>
      <c r="Z21" s="177">
        <f t="shared" si="4"/>
        <v>0</v>
      </c>
      <c r="AA21" s="177">
        <f t="shared" si="4"/>
        <v>0</v>
      </c>
      <c r="AB21" s="177">
        <f t="shared" si="4"/>
        <v>0</v>
      </c>
      <c r="AC21" s="177">
        <f t="shared" si="4"/>
        <v>0</v>
      </c>
      <c r="AD21" s="177">
        <f t="shared" si="4"/>
        <v>0</v>
      </c>
      <c r="AE21" s="177">
        <f t="shared" si="4"/>
        <v>0</v>
      </c>
      <c r="AF21" s="176">
        <f t="shared" si="4"/>
        <v>0</v>
      </c>
      <c r="AG21" s="177">
        <f t="shared" si="4"/>
        <v>0</v>
      </c>
      <c r="AH21" s="177">
        <f t="shared" si="4"/>
        <v>0</v>
      </c>
      <c r="AI21" s="178">
        <f t="shared" si="4"/>
        <v>0</v>
      </c>
      <c r="AJ21" s="151"/>
    </row>
    <row r="22" ht="21.0" customHeight="1">
      <c r="A22" s="167"/>
      <c r="B22" s="179" t="s">
        <v>82</v>
      </c>
      <c r="C22" s="163" t="s">
        <v>15</v>
      </c>
      <c r="D22" s="164">
        <f>ATTENDANCE!F8</f>
        <v>0</v>
      </c>
      <c r="E22" s="166">
        <f>ATT!$T5-IF(E5="L",ATT!$T5,)</f>
        <v>0</v>
      </c>
      <c r="F22" s="166">
        <f>ATT!$T6-IF(F5="L",ATT!$T6,)</f>
        <v>0</v>
      </c>
      <c r="G22" s="166">
        <f>ATT!$T7-IF(G5="L",ATT!$T7,)</f>
        <v>0</v>
      </c>
      <c r="H22" s="166">
        <f>ATT!$T8-IF(H5="L",ATT!$T8,)</f>
        <v>0</v>
      </c>
      <c r="I22" s="166">
        <f>ATT!$T9-IF(I5="L",ATT!$T9,)</f>
        <v>0</v>
      </c>
      <c r="J22" s="166">
        <f>ATT!$T10-IF(J5="L",ATT!$T10,)</f>
        <v>0</v>
      </c>
      <c r="K22" s="166">
        <f>ATT!$T11-IF(K5="L",ATT!$T11,)</f>
        <v>0</v>
      </c>
      <c r="L22" s="166">
        <f>ATT!$T12-IF(L5="L",ATT!$T12,)</f>
        <v>0</v>
      </c>
      <c r="M22" s="166">
        <f>ATT!$T13-IF(M5="L",ATT!$T13,)</f>
        <v>0</v>
      </c>
      <c r="N22" s="166">
        <f>ATT!$T14-IF(N5="L",ATT!$T14,)</f>
        <v>0</v>
      </c>
      <c r="O22" s="166">
        <f>ATT!$T15-IF(O5="L",ATT!$T15,)</f>
        <v>0</v>
      </c>
      <c r="P22" s="166">
        <f>ATT!$T16-IF(P5="L",ATT!$T16,)</f>
        <v>0</v>
      </c>
      <c r="Q22" s="166">
        <f>ATT!$T17-IF(Q5="L",ATT!$T17,)</f>
        <v>0</v>
      </c>
      <c r="R22" s="166">
        <f>ATT!$T18-IF(R5="L",ATT!$T18,)</f>
        <v>0</v>
      </c>
      <c r="S22" s="166">
        <f>ATT!$T19-IF(S5="L",ATT!$T19,)</f>
        <v>0</v>
      </c>
      <c r="T22" s="166">
        <f>ATT!$T20-IF(T5="L",ATT!$T20,)</f>
        <v>0</v>
      </c>
      <c r="U22" s="166">
        <f>ATT!$T21-IF(U5="L",ATT!$T21,)</f>
        <v>0</v>
      </c>
      <c r="V22" s="166">
        <f>ATT!$T22-IF(V5="L",ATT!$T22,)</f>
        <v>0</v>
      </c>
      <c r="W22" s="166">
        <f>ATT!$T23-IF(W5="L",ATT!$T23,)</f>
        <v>0</v>
      </c>
      <c r="X22" s="166">
        <f>ATT!$T24-IF(X5="L",ATT!$T24,)</f>
        <v>0</v>
      </c>
      <c r="Y22" s="166">
        <f>ATT!$T25-IF(Y5="L",ATT!$T25,)</f>
        <v>0</v>
      </c>
      <c r="Z22" s="166">
        <f>ATT!$T26-IF(Z5="L",ATT!$T26,)</f>
        <v>0</v>
      </c>
      <c r="AA22" s="166">
        <f>ATT!$T27-IF(AA5="L",ATT!$T27,)</f>
        <v>0</v>
      </c>
      <c r="AB22" s="166">
        <f>ATT!$T28-IF(AB5="L",ATT!$T28,)</f>
        <v>0</v>
      </c>
      <c r="AC22" s="166">
        <f>ATT!$T29-IF(AC5="L",ATT!$T29,)</f>
        <v>0</v>
      </c>
      <c r="AD22" s="166">
        <f>ATT!$T30-IF(AD5="L",ATT!$T30,)</f>
        <v>0</v>
      </c>
      <c r="AE22" s="166">
        <f>ATT!$T31-IF(AE5="L",ATT!$T31,)</f>
        <v>0</v>
      </c>
      <c r="AF22" s="166">
        <f>ATT!$T32-IF(AF5="L",ATT!$T32,)</f>
        <v>0</v>
      </c>
      <c r="AG22" s="166">
        <f>ATT!$T33-IF(AG5="L",ATT!$T33,)</f>
        <v>0</v>
      </c>
      <c r="AH22" s="166">
        <f>ATT!$T34-IF(AH5="L",ATT!$T34,)</f>
        <v>0</v>
      </c>
      <c r="AI22" s="169">
        <f>ATT!$T35-IF(AI5="L",ATT!$T35,)</f>
        <v>0</v>
      </c>
      <c r="AJ22" s="151"/>
    </row>
    <row r="23" ht="21.0" customHeight="1">
      <c r="A23" s="167"/>
      <c r="B23" s="168"/>
      <c r="C23" s="163" t="s">
        <v>13</v>
      </c>
      <c r="D23" s="164">
        <f>ATTENDANCE!D8</f>
        <v>5</v>
      </c>
      <c r="E23" s="166">
        <f>ATT!$R5-IF(E5="L",ATT!$R5,)</f>
        <v>0</v>
      </c>
      <c r="F23" s="166">
        <f>ATT!$R6-IF(F5="L",ATT!$R6,)</f>
        <v>0</v>
      </c>
      <c r="G23" s="166">
        <f>ATT!$R7-IF(G5="L",ATT!$R7,)</f>
        <v>0</v>
      </c>
      <c r="H23" s="166">
        <f>ATT!$R8-IF(H5="L",ATT!$R8,)</f>
        <v>0</v>
      </c>
      <c r="I23" s="166">
        <f>ATT!$R9-IF(I5="L",ATT!$R9,)</f>
        <v>0</v>
      </c>
      <c r="J23" s="166">
        <f>ATT!$R10-IF(J5="L",ATT!$R10,)</f>
        <v>0</v>
      </c>
      <c r="K23" s="166">
        <f>ATT!$R11-IF(K5="L",ATT!$R11,)</f>
        <v>0</v>
      </c>
      <c r="L23" s="166">
        <f>ATT!$R12-IF(L5="L",ATT!$R12,)</f>
        <v>0</v>
      </c>
      <c r="M23" s="166">
        <f>ATT!$R13-IF(M5="L",ATT!$R13,)</f>
        <v>0</v>
      </c>
      <c r="N23" s="166">
        <f>ATT!$R14-IF(N5="L",ATT!$R14,)</f>
        <v>0</v>
      </c>
      <c r="O23" s="166">
        <f>ATT!$R15-IF(O5="L",ATT!$R15,)</f>
        <v>0</v>
      </c>
      <c r="P23" s="166">
        <f>ATT!$R16-IF(P5="L",ATT!$R16,)</f>
        <v>0</v>
      </c>
      <c r="Q23" s="166">
        <f>ATT!$R17-IF(Q5="L",ATT!$R17,)</f>
        <v>0</v>
      </c>
      <c r="R23" s="166">
        <f>ATT!$R18-IF(R5="L",ATT!$R18,)</f>
        <v>0</v>
      </c>
      <c r="S23" s="166">
        <f>ATT!$R19-IF(S5="L",ATT!$R19,)</f>
        <v>0</v>
      </c>
      <c r="T23" s="166">
        <f>ATT!$R20-IF(T5="L",ATT!$R20,)</f>
        <v>0</v>
      </c>
      <c r="U23" s="166">
        <f>ATT!$R21-IF(U5="L",ATT!$R21,)</f>
        <v>0</v>
      </c>
      <c r="V23" s="166">
        <f>ATT!$R22-IF(V5="L",ATT!$R22,)</f>
        <v>0</v>
      </c>
      <c r="W23" s="166">
        <f>ATT!$R23-IF(W5="L",ATT!$R23,)</f>
        <v>0</v>
      </c>
      <c r="X23" s="166">
        <f>ATT!$R24-IF(X5="L",ATT!$R24,)</f>
        <v>0</v>
      </c>
      <c r="Y23" s="166">
        <f>ATT!$R25-IF(Y5="L",ATT!$R25,)</f>
        <v>0</v>
      </c>
      <c r="Z23" s="166">
        <f>ATT!$R26-IF(Z5="L",ATT!$R26,)</f>
        <v>0</v>
      </c>
      <c r="AA23" s="166">
        <f>ATT!$R27-IF(AA5="L",ATT!$R27,)</f>
        <v>0</v>
      </c>
      <c r="AB23" s="166">
        <f>ATT!$R28-IF(AB5="L",ATT!$R28,)</f>
        <v>0</v>
      </c>
      <c r="AC23" s="166">
        <f>ATT!$R29-IF(AC5="L",ATT!$R29,)</f>
        <v>0</v>
      </c>
      <c r="AD23" s="166">
        <f>ATT!$R30-IF(AD5="L",ATT!$R30,)</f>
        <v>0</v>
      </c>
      <c r="AE23" s="166">
        <f>ATT!$R31-IF(AE5="L",ATT!$R31,)</f>
        <v>0</v>
      </c>
      <c r="AF23" s="166">
        <f>ATT!$R32-IF(AF5="L",ATT!$R32,)</f>
        <v>0</v>
      </c>
      <c r="AG23" s="166">
        <f>ATT!$R33-IF(AG5="L",ATT!$R33,)</f>
        <v>0</v>
      </c>
      <c r="AH23" s="166">
        <f>ATT!$R34-IF(AH5="L",ATT!$R34,)</f>
        <v>0</v>
      </c>
      <c r="AI23" s="169">
        <f>ATT!$R35-IF(AI5="L",ATT!$R35,)</f>
        <v>0</v>
      </c>
      <c r="AJ23" s="151"/>
    </row>
    <row r="24" ht="21.0" customHeight="1">
      <c r="A24" s="167"/>
      <c r="B24" s="168"/>
      <c r="C24" s="163" t="s">
        <v>14</v>
      </c>
      <c r="D24" s="164">
        <f>ATTENDANCE!E8</f>
        <v>3</v>
      </c>
      <c r="E24" s="166">
        <f>ATT!$S5-IF(E5="L",ATT!$S5,)</f>
        <v>0</v>
      </c>
      <c r="F24" s="166">
        <f>ATT!$S6-IF(F5="L",ATT!$S6,)</f>
        <v>0</v>
      </c>
      <c r="G24" s="166">
        <f>ATT!$S7-IF(G5="L",ATT!$S7,)</f>
        <v>0</v>
      </c>
      <c r="H24" s="166">
        <f>ATT!$S8-IF(H5="L",ATT!$S8,)</f>
        <v>0</v>
      </c>
      <c r="I24" s="166">
        <f>ATT!$S9-IF(I5="L",ATT!$S9,)</f>
        <v>0</v>
      </c>
      <c r="J24" s="166">
        <f>ATT!$S10-IF(J5="L",ATT!$S10,)</f>
        <v>0</v>
      </c>
      <c r="K24" s="166">
        <f>ATT!$S11-IF(K5="L",ATT!$S11,)</f>
        <v>0</v>
      </c>
      <c r="L24" s="166">
        <f>ATT!$S12-IF(L5="L",ATT!$S12,)</f>
        <v>0</v>
      </c>
      <c r="M24" s="166">
        <f>ATT!$S13-IF(M5="L",ATT!$S13,)</f>
        <v>0</v>
      </c>
      <c r="N24" s="166">
        <f>ATT!$S14-IF(N5="L",ATT!$S14,)</f>
        <v>0</v>
      </c>
      <c r="O24" s="166">
        <f>ATT!$S15-IF(O5="L",ATT!$S15,)</f>
        <v>0</v>
      </c>
      <c r="P24" s="166">
        <f>ATT!$S16-IF(P5="L",ATT!$S16,)</f>
        <v>0</v>
      </c>
      <c r="Q24" s="166">
        <f>ATT!$S17-IF(Q5="L",ATT!$S17,)</f>
        <v>0</v>
      </c>
      <c r="R24" s="166">
        <f>ATT!$S18-IF(R5="L",ATT!$S18,)</f>
        <v>0</v>
      </c>
      <c r="S24" s="166">
        <f>ATT!$S19-IF(S5="L",ATT!$S19,)</f>
        <v>0</v>
      </c>
      <c r="T24" s="166">
        <f>ATT!$S20-IF(T5="L",ATT!$S20,)</f>
        <v>0</v>
      </c>
      <c r="U24" s="166">
        <f>ATT!$S21-IF(U5="L",ATT!$S21,)</f>
        <v>0</v>
      </c>
      <c r="V24" s="166">
        <f>ATT!$S22-IF(V5="L",ATT!$S22,)</f>
        <v>0</v>
      </c>
      <c r="W24" s="166">
        <f>ATT!$S23-IF(W5="L",ATT!$S23,)</f>
        <v>0</v>
      </c>
      <c r="X24" s="166">
        <f>ATT!$S24-IF(X5="L",ATT!$S24,)</f>
        <v>0</v>
      </c>
      <c r="Y24" s="166">
        <f>ATT!$S25-IF(Y5="L",ATT!$S25,)</f>
        <v>0</v>
      </c>
      <c r="Z24" s="166">
        <f>ATT!$S26-IF(Z5="L",ATT!$S26,)</f>
        <v>0</v>
      </c>
      <c r="AA24" s="166">
        <f>ATT!$S27-IF(AA5="L",ATT!$S27,)</f>
        <v>0</v>
      </c>
      <c r="AB24" s="166">
        <f>ATT!$S28-IF(AB5="L",ATT!$S28,)</f>
        <v>0</v>
      </c>
      <c r="AC24" s="166">
        <f>ATT!$S29-IF(AC5="L",ATT!$S29,)</f>
        <v>0</v>
      </c>
      <c r="AD24" s="166">
        <f>ATT!$S30-IF(AD5="L",ATT!$S30,)</f>
        <v>0</v>
      </c>
      <c r="AE24" s="166">
        <f>ATT!$S31-IF(AE5="L",ATT!$S31,)</f>
        <v>0</v>
      </c>
      <c r="AF24" s="166">
        <f>ATT!$S32-IF(AF5="L",ATT!$S32,)</f>
        <v>0</v>
      </c>
      <c r="AG24" s="166">
        <f>ATT!$S33-IF(AG5="L",ATT!$S33,)</f>
        <v>0</v>
      </c>
      <c r="AH24" s="166">
        <f>ATT!$S34-IF(AH5="L",ATT!$S34,)</f>
        <v>0</v>
      </c>
      <c r="AI24" s="169">
        <f>ATT!$S35-IF(AI5="L",ATT!$S35,)</f>
        <v>0</v>
      </c>
      <c r="AJ24" s="151"/>
    </row>
    <row r="25" ht="21.0" customHeight="1">
      <c r="A25" s="167"/>
      <c r="B25" s="168"/>
      <c r="C25" s="163" t="s">
        <v>16</v>
      </c>
      <c r="D25" s="164">
        <f>ATTENDANCE!G8</f>
        <v>0</v>
      </c>
      <c r="E25" s="166">
        <f>ATT!$U5-IF(E5="L",ATT!$U5,)</f>
        <v>0</v>
      </c>
      <c r="F25" s="166">
        <f>ATT!$U6-IF(F5="L",ATT!$U6,)</f>
        <v>0</v>
      </c>
      <c r="G25" s="166">
        <f>ATT!$U7-IF(G5="L",ATT!$U7,)</f>
        <v>0</v>
      </c>
      <c r="H25" s="166">
        <f>ATT!$U8-IF(H5="L",ATT!$U8,)</f>
        <v>0</v>
      </c>
      <c r="I25" s="166">
        <f>ATT!$U9-IF(I5="L",ATT!$U9,)</f>
        <v>0</v>
      </c>
      <c r="J25" s="166">
        <f>ATT!$U10-IF(J5="L",ATT!$U10,)</f>
        <v>0</v>
      </c>
      <c r="K25" s="166">
        <f>ATT!$U11-IF(K5="L",ATT!$U11,)</f>
        <v>0</v>
      </c>
      <c r="L25" s="166">
        <f>ATT!$U12-IF(L5="L",ATT!$U12,)</f>
        <v>0</v>
      </c>
      <c r="M25" s="166">
        <f>ATT!$U13-IF(M5="L",ATT!$U13,)</f>
        <v>0</v>
      </c>
      <c r="N25" s="166">
        <f>ATT!$U14-IF(N5="L",ATT!$U14,)</f>
        <v>0</v>
      </c>
      <c r="O25" s="166">
        <f>ATT!$U15-IF(O5="L",ATT!$U15,)</f>
        <v>0</v>
      </c>
      <c r="P25" s="166">
        <f>ATT!$U16-IF(P5="L",ATT!$U16,)</f>
        <v>0</v>
      </c>
      <c r="Q25" s="166">
        <f>ATT!$U17-IF(Q5="L",ATT!$U17,)</f>
        <v>0</v>
      </c>
      <c r="R25" s="166">
        <f>ATT!$U18-IF(R5="L",ATT!$U18,)</f>
        <v>0</v>
      </c>
      <c r="S25" s="166">
        <f>ATT!$U19-IF(S5="L",ATT!$U19,)</f>
        <v>0</v>
      </c>
      <c r="T25" s="166">
        <f>ATT!$U20-IF(T5="L",ATT!$U20,)</f>
        <v>0</v>
      </c>
      <c r="U25" s="166">
        <f>ATT!$U21-IF(U5="L",ATT!$U21,)</f>
        <v>0</v>
      </c>
      <c r="V25" s="166">
        <f>ATT!$U22-IF(V5="L",ATT!$U22,)</f>
        <v>0</v>
      </c>
      <c r="W25" s="166">
        <f>ATT!$U23-IF(W5="L",ATT!$U23,)</f>
        <v>0</v>
      </c>
      <c r="X25" s="166">
        <f>ATT!$U24-IF(X5="L",ATT!$U24,)</f>
        <v>0</v>
      </c>
      <c r="Y25" s="166">
        <f>ATT!$U25-IF(Y5="L",ATT!$U25,)</f>
        <v>0</v>
      </c>
      <c r="Z25" s="166">
        <f>ATT!$U26-IF(Z5="L",ATT!$U26,)</f>
        <v>0</v>
      </c>
      <c r="AA25" s="166">
        <f>ATT!$U27-IF(AA5="L",ATT!$U27,)</f>
        <v>0</v>
      </c>
      <c r="AB25" s="166">
        <f>ATT!$U28-IF(AB5="L",ATT!$U28,)</f>
        <v>0</v>
      </c>
      <c r="AC25" s="166">
        <f>ATT!$U29-IF(AC5="L",ATT!$U29,)</f>
        <v>0</v>
      </c>
      <c r="AD25" s="166">
        <f>ATT!$U30-IF(AD5="L",ATT!$U30,)</f>
        <v>0</v>
      </c>
      <c r="AE25" s="166">
        <f>ATT!$U31-IF(AE5="L",ATT!$U31,)</f>
        <v>0</v>
      </c>
      <c r="AF25" s="166">
        <f>ATT!$U32-IF(AF5="L",ATT!$U32,)</f>
        <v>0</v>
      </c>
      <c r="AG25" s="166">
        <f>ATT!$U33-IF(AG5="L",ATT!$U33,)</f>
        <v>0</v>
      </c>
      <c r="AH25" s="166">
        <f>ATT!$U34-IF(AH5="L",ATT!$U34,)</f>
        <v>0</v>
      </c>
      <c r="AI25" s="169">
        <f>ATT!$U35-IF(AI5="L",ATT!$U35,)</f>
        <v>0</v>
      </c>
      <c r="AJ25" s="151"/>
    </row>
    <row r="26" ht="21.0" customHeight="1">
      <c r="A26" s="167"/>
      <c r="B26" s="173"/>
      <c r="C26" s="174" t="s">
        <v>77</v>
      </c>
      <c r="D26" s="175">
        <f>ATTENDANCE!C8</f>
        <v>8</v>
      </c>
      <c r="E26" s="176">
        <f t="shared" ref="E26:AI26" si="5">if(E22+E23+E24+E25&gt;0, SUM(E22:E25),)-IF(E5="L",if(E22+E23+E24+E25&gt;0, SUM(E22:E25),))</f>
        <v>0</v>
      </c>
      <c r="F26" s="176">
        <f t="shared" si="5"/>
        <v>0</v>
      </c>
      <c r="G26" s="177">
        <f t="shared" si="5"/>
        <v>0</v>
      </c>
      <c r="H26" s="176">
        <f t="shared" si="5"/>
        <v>0</v>
      </c>
      <c r="I26" s="176">
        <f t="shared" si="5"/>
        <v>0</v>
      </c>
      <c r="J26" s="176">
        <f t="shared" si="5"/>
        <v>0</v>
      </c>
      <c r="K26" s="176">
        <f t="shared" si="5"/>
        <v>0</v>
      </c>
      <c r="L26" s="177">
        <f t="shared" si="5"/>
        <v>0</v>
      </c>
      <c r="M26" s="177">
        <f t="shared" si="5"/>
        <v>0</v>
      </c>
      <c r="N26" s="177">
        <f t="shared" si="5"/>
        <v>0</v>
      </c>
      <c r="O26" s="177">
        <f t="shared" si="5"/>
        <v>0</v>
      </c>
      <c r="P26" s="177">
        <f t="shared" si="5"/>
        <v>0</v>
      </c>
      <c r="Q26" s="177">
        <f t="shared" si="5"/>
        <v>0</v>
      </c>
      <c r="R26" s="177">
        <f t="shared" si="5"/>
        <v>0</v>
      </c>
      <c r="S26" s="177">
        <f t="shared" si="5"/>
        <v>0</v>
      </c>
      <c r="T26" s="177">
        <f t="shared" si="5"/>
        <v>0</v>
      </c>
      <c r="U26" s="177">
        <f t="shared" si="5"/>
        <v>0</v>
      </c>
      <c r="V26" s="177">
        <f t="shared" si="5"/>
        <v>0</v>
      </c>
      <c r="W26" s="177">
        <f t="shared" si="5"/>
        <v>0</v>
      </c>
      <c r="X26" s="177">
        <f t="shared" si="5"/>
        <v>0</v>
      </c>
      <c r="Y26" s="177">
        <f t="shared" si="5"/>
        <v>0</v>
      </c>
      <c r="Z26" s="177">
        <f t="shared" si="5"/>
        <v>0</v>
      </c>
      <c r="AA26" s="177">
        <f t="shared" si="5"/>
        <v>0</v>
      </c>
      <c r="AB26" s="177">
        <f t="shared" si="5"/>
        <v>0</v>
      </c>
      <c r="AC26" s="177">
        <f t="shared" si="5"/>
        <v>0</v>
      </c>
      <c r="AD26" s="177">
        <f t="shared" si="5"/>
        <v>0</v>
      </c>
      <c r="AE26" s="177">
        <f t="shared" si="5"/>
        <v>0</v>
      </c>
      <c r="AF26" s="177">
        <f t="shared" si="5"/>
        <v>0</v>
      </c>
      <c r="AG26" s="177">
        <f t="shared" si="5"/>
        <v>0</v>
      </c>
      <c r="AH26" s="177">
        <f t="shared" si="5"/>
        <v>0</v>
      </c>
      <c r="AI26" s="178">
        <f t="shared" si="5"/>
        <v>0</v>
      </c>
      <c r="AJ26" s="151"/>
    </row>
    <row r="27" ht="21.0" customHeight="1">
      <c r="A27" s="167"/>
      <c r="B27" s="179" t="s">
        <v>90</v>
      </c>
      <c r="C27" s="163" t="s">
        <v>15</v>
      </c>
      <c r="D27" s="164">
        <f>ATTENDANCE!F9</f>
        <v>0</v>
      </c>
      <c r="E27" s="166">
        <f>ATT!$Y5-IF(E5="L",ATT!$Y5,)</f>
        <v>0</v>
      </c>
      <c r="F27" s="166">
        <f>ATT!$Y6-IF(F5="L",ATT!$Y6,)</f>
        <v>0</v>
      </c>
      <c r="G27" s="166">
        <f>ATT!$Y7-IF(G5="L",ATT!$Y7,)</f>
        <v>0</v>
      </c>
      <c r="H27" s="166">
        <f>ATT!$Y8-IF(H5="L",ATT!$Y8,)</f>
        <v>0</v>
      </c>
      <c r="I27" s="166">
        <f>ATT!$Y9-IF(I5="L",ATT!$Y9,)</f>
        <v>0</v>
      </c>
      <c r="J27" s="166">
        <f>ATT!$Y10-IF(J5="L",ATT!$Y10,)</f>
        <v>0</v>
      </c>
      <c r="K27" s="166">
        <f>ATT!$Y11-IF(K5="L",ATT!$Y11,)</f>
        <v>0</v>
      </c>
      <c r="L27" s="166">
        <f>ATT!$Y12-IF(L5="L",ATT!$Y12,)</f>
        <v>0</v>
      </c>
      <c r="M27" s="166">
        <f>ATT!$Y13-IF(M5="L",ATT!$Y13,)</f>
        <v>0</v>
      </c>
      <c r="N27" s="166">
        <f>ATT!$Y14-IF(N5="L",ATT!$Y14,)</f>
        <v>0</v>
      </c>
      <c r="O27" s="166">
        <f>ATT!$Y15-IF(O5="L",ATT!$Y15,)</f>
        <v>0</v>
      </c>
      <c r="P27" s="166">
        <f>ATT!$Y16-IF(P5="L",ATT!$Y16,)</f>
        <v>0</v>
      </c>
      <c r="Q27" s="166">
        <f>ATT!$Y17-IF(Q5="L",ATT!$Y17,)</f>
        <v>0</v>
      </c>
      <c r="R27" s="166">
        <f>ATT!$Y18-IF(R5="L",ATT!$Y18,)</f>
        <v>0</v>
      </c>
      <c r="S27" s="166">
        <f>ATT!$Y19-IF(S5="L",ATT!$Y19,)</f>
        <v>0</v>
      </c>
      <c r="T27" s="166">
        <f>ATT!$Y20-IF(T5="L",ATT!$Y20,)</f>
        <v>0</v>
      </c>
      <c r="U27" s="166">
        <f>ATT!$Y21-IF(U5="L",ATT!$Y21,)</f>
        <v>0</v>
      </c>
      <c r="V27" s="166">
        <f>ATT!$Y22-IF(V5="L",ATT!$Y22,)</f>
        <v>0</v>
      </c>
      <c r="W27" s="166">
        <f>ATT!$Y23-IF(W5="L",ATT!$Y23,)</f>
        <v>0</v>
      </c>
      <c r="X27" s="166">
        <f>ATT!$Y24-IF(X5="L",ATT!$Y24,)</f>
        <v>0</v>
      </c>
      <c r="Y27" s="166">
        <f>ATT!$Y25-IF(Y5="L",ATT!$Y25,)</f>
        <v>0</v>
      </c>
      <c r="Z27" s="166">
        <f>ATT!$Y26-IF(Z5="L",ATT!$Y26,)</f>
        <v>0</v>
      </c>
      <c r="AA27" s="166">
        <f>ATT!$Y27-IF(AA5="L",ATT!$Y27,)</f>
        <v>0</v>
      </c>
      <c r="AB27" s="166">
        <f>ATT!$Y28-IF(AB5="L",ATT!$Y28,)</f>
        <v>0</v>
      </c>
      <c r="AC27" s="166">
        <f>ATT!$Y29-IF(AC5="L",ATT!$Y29,)</f>
        <v>0</v>
      </c>
      <c r="AD27" s="166">
        <f>ATT!$Y30-IF(AD5="L",ATT!$Y30,)</f>
        <v>0</v>
      </c>
      <c r="AE27" s="166">
        <f>ATT!$Y31-IF(AE5="L",ATT!$Y31,)</f>
        <v>0</v>
      </c>
      <c r="AF27" s="166">
        <f>ATT!$Y32-IF(AF5="L",ATT!$Y32,)</f>
        <v>0</v>
      </c>
      <c r="AG27" s="166">
        <f>ATT!$Y33-IF(AG5="L",ATT!$Y33,)</f>
        <v>0</v>
      </c>
      <c r="AH27" s="166">
        <f>ATT!$Y34-IF(AH5="L",ATT!$Y34,)</f>
        <v>0</v>
      </c>
      <c r="AI27" s="169">
        <f>ATT!$Y35-IF(AI5="L",ATT!$Y35,)</f>
        <v>0</v>
      </c>
      <c r="AJ27" s="151"/>
    </row>
    <row r="28" ht="21.0" customHeight="1">
      <c r="A28" s="167"/>
      <c r="B28" s="168"/>
      <c r="C28" s="163" t="s">
        <v>13</v>
      </c>
      <c r="D28" s="164">
        <f>ATTENDANCE!D9</f>
        <v>10</v>
      </c>
      <c r="E28" s="166">
        <f>ATT!$W5-IF(E5="L",ATT!$W5,)</f>
        <v>0</v>
      </c>
      <c r="F28" s="166">
        <f>ATT!$W6-IF(F5="L",ATT!$W6,)</f>
        <v>0</v>
      </c>
      <c r="G28" s="166">
        <f>ATT!$W7-IF(G5="L",ATT!$W7,)</f>
        <v>0</v>
      </c>
      <c r="H28" s="166">
        <f>ATT!$W8-IF(H5="L",ATT!$W8,)</f>
        <v>0</v>
      </c>
      <c r="I28" s="166">
        <f>ATT!$W9-IF(I5="L",ATT!$W9,)</f>
        <v>0</v>
      </c>
      <c r="J28" s="166">
        <f>ATT!$W10-IF(J5="L",ATT!$W10,)</f>
        <v>0</v>
      </c>
      <c r="K28" s="166">
        <f>ATT!$W11-IF(K5="L",ATT!$W11,)</f>
        <v>0</v>
      </c>
      <c r="L28" s="166">
        <f>ATT!$W12-IF(L5="L",ATT!$W12,)</f>
        <v>0</v>
      </c>
      <c r="M28" s="166">
        <f>ATT!$W13-IF(M5="L",ATT!$W13,)</f>
        <v>0</v>
      </c>
      <c r="N28" s="166">
        <f>ATT!$W14-IF(N5="L",ATT!$W14,)</f>
        <v>0</v>
      </c>
      <c r="O28" s="166">
        <f>ATT!$W15-IF(O5="L",ATT!$W15,)</f>
        <v>0</v>
      </c>
      <c r="P28" s="166">
        <f>ATT!$W16-IF(P5="L",ATT!$W16,)</f>
        <v>0</v>
      </c>
      <c r="Q28" s="166">
        <f>ATT!$W17-IF(Q5="L",ATT!$W17,)</f>
        <v>0</v>
      </c>
      <c r="R28" s="166">
        <f>ATT!$W18-IF(R5="L",ATT!$W18,)</f>
        <v>0</v>
      </c>
      <c r="S28" s="166">
        <f>ATT!$W19-IF(S5="L",ATT!$W19,)</f>
        <v>0</v>
      </c>
      <c r="T28" s="166">
        <f>ATT!$W20-IF(T5="L",ATT!$W20,)</f>
        <v>0</v>
      </c>
      <c r="U28" s="166">
        <f>ATT!$W21-IF(U5="L",ATT!$W21,)</f>
        <v>0</v>
      </c>
      <c r="V28" s="166">
        <f>ATT!$W22-IF(V5="L",ATT!$W22,)</f>
        <v>0</v>
      </c>
      <c r="W28" s="166">
        <f>ATT!$W23-IF(W5="L",ATT!$W23,)</f>
        <v>0</v>
      </c>
      <c r="X28" s="166">
        <f>ATT!$W24-IF(X5="L",ATT!$W24,)</f>
        <v>0</v>
      </c>
      <c r="Y28" s="166">
        <f>ATT!$W25-IF(Y5="L",ATT!$W25,)</f>
        <v>0</v>
      </c>
      <c r="Z28" s="166">
        <f>ATT!$W26-IF(Z5="L",ATT!$W26,)</f>
        <v>0</v>
      </c>
      <c r="AA28" s="166">
        <f>ATT!$W27-IF(AA5="L",ATT!$W27,)</f>
        <v>0</v>
      </c>
      <c r="AB28" s="166">
        <f>ATT!$W28-IF(AB5="L",ATT!$W28,)</f>
        <v>0</v>
      </c>
      <c r="AC28" s="166">
        <f>ATT!$W29-IF(AC5="L",ATT!$W29,)</f>
        <v>0</v>
      </c>
      <c r="AD28" s="166">
        <f>ATT!$W30-IF(AD5="L",ATT!$W30,)</f>
        <v>0</v>
      </c>
      <c r="AE28" s="166">
        <f>ATT!$W31-IF(AE5="L",ATT!$W31,)</f>
        <v>0</v>
      </c>
      <c r="AF28" s="166">
        <f>ATT!$W32-IF(AF5="L",ATT!$W32,)</f>
        <v>0</v>
      </c>
      <c r="AG28" s="166">
        <f>ATT!$W33-IF(AG5="L",ATT!$W33,)</f>
        <v>0</v>
      </c>
      <c r="AH28" s="166">
        <f>ATT!$W34-IF(AH5="L",ATT!$W34,)</f>
        <v>0</v>
      </c>
      <c r="AI28" s="169">
        <f>ATT!$W35-IF(AI5="L",ATT!$W35,)</f>
        <v>0</v>
      </c>
      <c r="AJ28" s="151"/>
    </row>
    <row r="29" ht="21.0" customHeight="1">
      <c r="A29" s="167"/>
      <c r="B29" s="168"/>
      <c r="C29" s="163" t="s">
        <v>14</v>
      </c>
      <c r="D29" s="164">
        <f>ATTENDANCE!E9</f>
        <v>1</v>
      </c>
      <c r="E29" s="166">
        <f>ATT!$X5-IF(E5="L",ATT!$X5,)</f>
        <v>0</v>
      </c>
      <c r="F29" s="166">
        <f>ATT!$X6-IF(F5="L",ATT!$X6,)</f>
        <v>0</v>
      </c>
      <c r="G29" s="166">
        <f>ATT!$X7-IF(G5="L",ATT!$X7,)</f>
        <v>0</v>
      </c>
      <c r="H29" s="166">
        <f>ATT!$X8-IF(H5="L",ATT!$X8,)</f>
        <v>0</v>
      </c>
      <c r="I29" s="166">
        <f>ATT!$X9-IF(I5="L",ATT!$X9,)</f>
        <v>0</v>
      </c>
      <c r="J29" s="166">
        <f>ATT!$X10-IF(J5="L",ATT!$X10,)</f>
        <v>0</v>
      </c>
      <c r="K29" s="166">
        <f>ATT!$X11-IF(K5="L",ATT!$X11,)</f>
        <v>0</v>
      </c>
      <c r="L29" s="166">
        <f>ATT!$X12-IF(L5="L",ATT!$X12,)</f>
        <v>0</v>
      </c>
      <c r="M29" s="166">
        <f>ATT!$X13-IF(M5="L",ATT!$X13,)</f>
        <v>0</v>
      </c>
      <c r="N29" s="166">
        <f>ATT!$X14-IF(N5="L",ATT!$X14,)</f>
        <v>0</v>
      </c>
      <c r="O29" s="166">
        <f>ATT!$X15-IF(O5="L",ATT!$X15,)</f>
        <v>0</v>
      </c>
      <c r="P29" s="166">
        <f>ATT!$X16-IF(P5="L",ATT!$X16,)</f>
        <v>0</v>
      </c>
      <c r="Q29" s="166">
        <f>ATT!$X17-IF(Q5="L",ATT!$X17,)</f>
        <v>0</v>
      </c>
      <c r="R29" s="166">
        <f>ATT!$X18-IF(R5="L",ATT!$X18,)</f>
        <v>0</v>
      </c>
      <c r="S29" s="166">
        <f>ATT!$X19-IF(S5="L",ATT!$X19,)</f>
        <v>0</v>
      </c>
      <c r="T29" s="166">
        <f>ATT!$X20-IF(T5="L",ATT!$X20,)</f>
        <v>0</v>
      </c>
      <c r="U29" s="166">
        <f>ATT!$X21-IF(U5="L",ATT!$X21,)</f>
        <v>0</v>
      </c>
      <c r="V29" s="166">
        <f>ATT!$X22-IF(V5="L",ATT!$X22,)</f>
        <v>0</v>
      </c>
      <c r="W29" s="166">
        <f>ATT!$X23-IF(W5="L",ATT!$X23,)</f>
        <v>0</v>
      </c>
      <c r="X29" s="166">
        <f>ATT!$X24-IF(X5="L",ATT!$X24,)</f>
        <v>0</v>
      </c>
      <c r="Y29" s="166">
        <f>ATT!$X25-IF(Y5="L",ATT!$X25,)</f>
        <v>0</v>
      </c>
      <c r="Z29" s="166">
        <f>ATT!$X26-IF(Z5="L",ATT!$X26,)</f>
        <v>0</v>
      </c>
      <c r="AA29" s="166">
        <f>ATT!$X27-IF(AA5="L",ATT!$X27,)</f>
        <v>0</v>
      </c>
      <c r="AB29" s="166">
        <f>ATT!$X28-IF(AB5="L",ATT!$X28,)</f>
        <v>0</v>
      </c>
      <c r="AC29" s="166">
        <f>ATT!$X29-IF(AC5="L",ATT!$X29,)</f>
        <v>0</v>
      </c>
      <c r="AD29" s="166">
        <f>ATT!$X30-IF(AD5="L",ATT!$X30,)</f>
        <v>0</v>
      </c>
      <c r="AE29" s="166">
        <f>ATT!$X31-IF(AE5="L",ATT!$X31,)</f>
        <v>0</v>
      </c>
      <c r="AF29" s="166">
        <f>ATT!$X32-IF(AF5="L",ATT!$X32,)</f>
        <v>0</v>
      </c>
      <c r="AG29" s="166">
        <f>ATT!$X33-IF(AG5="L",ATT!$X33,)</f>
        <v>0</v>
      </c>
      <c r="AH29" s="166">
        <f>ATT!$X34-IF(AH5="L",ATT!$X34,)</f>
        <v>0</v>
      </c>
      <c r="AI29" s="169">
        <f>ATT!$X35-IF(AI5="L",ATT!$X35,)</f>
        <v>0</v>
      </c>
      <c r="AJ29" s="151"/>
    </row>
    <row r="30" ht="21.0" customHeight="1">
      <c r="A30" s="167"/>
      <c r="B30" s="168"/>
      <c r="C30" s="163" t="s">
        <v>16</v>
      </c>
      <c r="D30" s="164">
        <f>ATTENDANCE!G9</f>
        <v>0</v>
      </c>
      <c r="E30" s="166">
        <f>ATT!$Z5-IF(E5="L",ATT!$Z5,)</f>
        <v>0</v>
      </c>
      <c r="F30" s="166">
        <f>ATT!$Z6-IF(F5="L",ATT!$Z6,)</f>
        <v>0</v>
      </c>
      <c r="G30" s="166">
        <f>ATT!$Z7-IF(G5="L",ATT!$Z7,)</f>
        <v>0</v>
      </c>
      <c r="H30" s="166">
        <f>ATT!$Z8-IF(H5="L",ATT!$Z8,)</f>
        <v>0</v>
      </c>
      <c r="I30" s="166">
        <f>ATT!$Z9-IF(I5="L",ATT!$Z9,)</f>
        <v>0</v>
      </c>
      <c r="J30" s="166">
        <f>ATT!$Z10-IF(J5="L",ATT!$Z10,)</f>
        <v>0</v>
      </c>
      <c r="K30" s="166">
        <f>ATT!$Z11-IF(K5="L",ATT!$Z11,)</f>
        <v>0</v>
      </c>
      <c r="L30" s="166">
        <f>ATT!$Z12-IF(L5="L",ATT!$Z12,)</f>
        <v>0</v>
      </c>
      <c r="M30" s="166">
        <f>ATT!$Z13-IF(M5="L",ATT!$Z13,)</f>
        <v>0</v>
      </c>
      <c r="N30" s="166">
        <f>ATT!$Z14-IF(N5="L",ATT!$Z14,)</f>
        <v>0</v>
      </c>
      <c r="O30" s="166">
        <f>ATT!$Z15-IF(O5="L",ATT!$Z15,)</f>
        <v>0</v>
      </c>
      <c r="P30" s="166">
        <f>ATT!$Z16-IF(P5="L",ATT!$Z16,)</f>
        <v>0</v>
      </c>
      <c r="Q30" s="166">
        <f>ATT!$Z17-IF(Q5="L",ATT!$Z17,)</f>
        <v>0</v>
      </c>
      <c r="R30" s="166">
        <f>ATT!$Z18-IF(R5="L",ATT!$Z18,)</f>
        <v>0</v>
      </c>
      <c r="S30" s="166">
        <f>ATT!$Z19-IF(S5="L",ATT!$Z19,)</f>
        <v>0</v>
      </c>
      <c r="T30" s="166">
        <f>ATT!$Z20-IF(T5="L",ATT!$Z20,)</f>
        <v>0</v>
      </c>
      <c r="U30" s="166">
        <f>ATT!$Z21-IF(U5="L",ATT!$Z21,)</f>
        <v>0</v>
      </c>
      <c r="V30" s="166">
        <f>ATT!$Z22-IF(V5="L",ATT!$Z22,)</f>
        <v>0</v>
      </c>
      <c r="W30" s="166">
        <f>ATT!$Z23-IF(W5="L",ATT!$Z23,)</f>
        <v>0</v>
      </c>
      <c r="X30" s="166">
        <f>ATT!$Z24-IF(X5="L",ATT!$Z24,)</f>
        <v>0</v>
      </c>
      <c r="Y30" s="166">
        <f>ATT!$Z25-IF(Y5="L",ATT!$Z25,)</f>
        <v>0</v>
      </c>
      <c r="Z30" s="166">
        <f>ATT!$Z26-IF(Z5="L",ATT!$Z26,)</f>
        <v>0</v>
      </c>
      <c r="AA30" s="166">
        <f>ATT!$Z27-IF(AA5="L",ATT!$Z27,)</f>
        <v>0</v>
      </c>
      <c r="AB30" s="166">
        <f>ATT!$Z28-IF(AB5="L",ATT!$Z28,)</f>
        <v>0</v>
      </c>
      <c r="AC30" s="166">
        <f>ATT!$Z29-IF(AC5="L",ATT!$Z29,)</f>
        <v>0</v>
      </c>
      <c r="AD30" s="166">
        <f>ATT!$Z30-IF(AD5="L",ATT!$Z30,)</f>
        <v>0</v>
      </c>
      <c r="AE30" s="166">
        <f>ATT!$Z31-IF(AE5="L",ATT!$Z31,)</f>
        <v>0</v>
      </c>
      <c r="AF30" s="166">
        <f>ATT!$Z32-IF(AF5="L",ATT!$Z32,)</f>
        <v>0</v>
      </c>
      <c r="AG30" s="166">
        <f>ATT!$Z33-IF(AG5="L",ATT!$Z33,)</f>
        <v>0</v>
      </c>
      <c r="AH30" s="166">
        <f>ATT!$Z34-IF(AH5="L",ATT!$Z34,)</f>
        <v>0</v>
      </c>
      <c r="AI30" s="169">
        <f>ATT!$Z35-IF(AI5="L",ATT!$Z35,)</f>
        <v>0</v>
      </c>
      <c r="AJ30" s="151"/>
    </row>
    <row r="31" ht="21.0" customHeight="1">
      <c r="A31" s="186"/>
      <c r="B31" s="173"/>
      <c r="C31" s="174" t="s">
        <v>77</v>
      </c>
      <c r="D31" s="175">
        <f>ATTENDANCE!C9</f>
        <v>11</v>
      </c>
      <c r="E31" s="176">
        <f t="shared" ref="E31:AI31" si="6">if(E27+E28+E29+E30&gt;0, SUM(E27:E30),)-IF(E5="L",if(E27+E28+E29+E30&gt;0, SUM(E27:E30),))</f>
        <v>0</v>
      </c>
      <c r="F31" s="176">
        <f t="shared" si="6"/>
        <v>0</v>
      </c>
      <c r="G31" s="177">
        <f t="shared" si="6"/>
        <v>0</v>
      </c>
      <c r="H31" s="176">
        <f t="shared" si="6"/>
        <v>0</v>
      </c>
      <c r="I31" s="176">
        <f t="shared" si="6"/>
        <v>0</v>
      </c>
      <c r="J31" s="176">
        <f t="shared" si="6"/>
        <v>0</v>
      </c>
      <c r="K31" s="176">
        <f t="shared" si="6"/>
        <v>0</v>
      </c>
      <c r="L31" s="177">
        <f t="shared" si="6"/>
        <v>0</v>
      </c>
      <c r="M31" s="177">
        <f t="shared" si="6"/>
        <v>0</v>
      </c>
      <c r="N31" s="177">
        <f t="shared" si="6"/>
        <v>0</v>
      </c>
      <c r="O31" s="177">
        <f t="shared" si="6"/>
        <v>0</v>
      </c>
      <c r="P31" s="177">
        <f t="shared" si="6"/>
        <v>0</v>
      </c>
      <c r="Q31" s="177">
        <f t="shared" si="6"/>
        <v>0</v>
      </c>
      <c r="R31" s="177">
        <f t="shared" si="6"/>
        <v>0</v>
      </c>
      <c r="S31" s="177">
        <f t="shared" si="6"/>
        <v>0</v>
      </c>
      <c r="T31" s="177">
        <f t="shared" si="6"/>
        <v>0</v>
      </c>
      <c r="U31" s="177">
        <f t="shared" si="6"/>
        <v>0</v>
      </c>
      <c r="V31" s="177">
        <f t="shared" si="6"/>
        <v>0</v>
      </c>
      <c r="W31" s="177">
        <f t="shared" si="6"/>
        <v>0</v>
      </c>
      <c r="X31" s="177">
        <f t="shared" si="6"/>
        <v>0</v>
      </c>
      <c r="Y31" s="177">
        <f t="shared" si="6"/>
        <v>0</v>
      </c>
      <c r="Z31" s="177">
        <f t="shared" si="6"/>
        <v>0</v>
      </c>
      <c r="AA31" s="177">
        <f t="shared" si="6"/>
        <v>0</v>
      </c>
      <c r="AB31" s="177">
        <f t="shared" si="6"/>
        <v>0</v>
      </c>
      <c r="AC31" s="177">
        <f t="shared" si="6"/>
        <v>0</v>
      </c>
      <c r="AD31" s="177">
        <f t="shared" si="6"/>
        <v>0</v>
      </c>
      <c r="AE31" s="177">
        <f t="shared" si="6"/>
        <v>0</v>
      </c>
      <c r="AF31" s="177">
        <f t="shared" si="6"/>
        <v>0</v>
      </c>
      <c r="AG31" s="177">
        <f t="shared" si="6"/>
        <v>0</v>
      </c>
      <c r="AH31" s="177">
        <f t="shared" si="6"/>
        <v>0</v>
      </c>
      <c r="AI31" s="178">
        <f t="shared" si="6"/>
        <v>0</v>
      </c>
      <c r="AJ31" s="151"/>
    </row>
    <row r="32" ht="21.0" customHeight="1">
      <c r="A32" s="187" t="s">
        <v>83</v>
      </c>
      <c r="B32" s="188" t="s">
        <v>76</v>
      </c>
      <c r="C32" s="124"/>
      <c r="D32" s="125"/>
      <c r="E32" s="189">
        <f t="shared" ref="E32:AI32" si="7">E11</f>
        <v>0</v>
      </c>
      <c r="F32" s="190">
        <f t="shared" si="7"/>
        <v>0</v>
      </c>
      <c r="G32" s="190">
        <f t="shared" si="7"/>
        <v>0</v>
      </c>
      <c r="H32" s="190">
        <f t="shared" si="7"/>
        <v>0</v>
      </c>
      <c r="I32" s="190">
        <f t="shared" si="7"/>
        <v>0</v>
      </c>
      <c r="J32" s="190">
        <f t="shared" si="7"/>
        <v>0</v>
      </c>
      <c r="K32" s="190">
        <f t="shared" si="7"/>
        <v>0</v>
      </c>
      <c r="L32" s="190">
        <f t="shared" si="7"/>
        <v>0</v>
      </c>
      <c r="M32" s="190">
        <f t="shared" si="7"/>
        <v>0</v>
      </c>
      <c r="N32" s="190">
        <f t="shared" si="7"/>
        <v>0</v>
      </c>
      <c r="O32" s="190">
        <f t="shared" si="7"/>
        <v>0</v>
      </c>
      <c r="P32" s="190">
        <f t="shared" si="7"/>
        <v>0</v>
      </c>
      <c r="Q32" s="190">
        <f t="shared" si="7"/>
        <v>0</v>
      </c>
      <c r="R32" s="190">
        <f t="shared" si="7"/>
        <v>0</v>
      </c>
      <c r="S32" s="190">
        <f t="shared" si="7"/>
        <v>0</v>
      </c>
      <c r="T32" s="190">
        <f t="shared" si="7"/>
        <v>0</v>
      </c>
      <c r="U32" s="190">
        <f t="shared" si="7"/>
        <v>0</v>
      </c>
      <c r="V32" s="190">
        <f t="shared" si="7"/>
        <v>0</v>
      </c>
      <c r="W32" s="190">
        <f t="shared" si="7"/>
        <v>0</v>
      </c>
      <c r="X32" s="190">
        <f t="shared" si="7"/>
        <v>0</v>
      </c>
      <c r="Y32" s="190">
        <f t="shared" si="7"/>
        <v>0</v>
      </c>
      <c r="Z32" s="190">
        <f t="shared" si="7"/>
        <v>0</v>
      </c>
      <c r="AA32" s="190">
        <f t="shared" si="7"/>
        <v>0</v>
      </c>
      <c r="AB32" s="190">
        <f t="shared" si="7"/>
        <v>0</v>
      </c>
      <c r="AC32" s="190">
        <f t="shared" si="7"/>
        <v>0</v>
      </c>
      <c r="AD32" s="190">
        <f t="shared" si="7"/>
        <v>0</v>
      </c>
      <c r="AE32" s="190">
        <f t="shared" si="7"/>
        <v>0</v>
      </c>
      <c r="AF32" s="190">
        <f t="shared" si="7"/>
        <v>0</v>
      </c>
      <c r="AG32" s="190">
        <f t="shared" si="7"/>
        <v>0</v>
      </c>
      <c r="AH32" s="190">
        <f t="shared" si="7"/>
        <v>0</v>
      </c>
      <c r="AI32" s="290">
        <f t="shared" si="7"/>
        <v>0</v>
      </c>
      <c r="AJ32" s="151"/>
    </row>
    <row r="33" ht="21.0" customHeight="1">
      <c r="A33" s="167"/>
      <c r="B33" s="192" t="s">
        <v>78</v>
      </c>
      <c r="C33" s="105"/>
      <c r="D33" s="106"/>
      <c r="E33" s="196">
        <f t="shared" ref="E33:AI33" si="8">E16</f>
        <v>0</v>
      </c>
      <c r="F33" s="197">
        <f t="shared" si="8"/>
        <v>0</v>
      </c>
      <c r="G33" s="197">
        <f t="shared" si="8"/>
        <v>0</v>
      </c>
      <c r="H33" s="197">
        <f t="shared" si="8"/>
        <v>0</v>
      </c>
      <c r="I33" s="197">
        <f t="shared" si="8"/>
        <v>0</v>
      </c>
      <c r="J33" s="197">
        <f t="shared" si="8"/>
        <v>0</v>
      </c>
      <c r="K33" s="197">
        <f t="shared" si="8"/>
        <v>0</v>
      </c>
      <c r="L33" s="197">
        <f t="shared" si="8"/>
        <v>0</v>
      </c>
      <c r="M33" s="197">
        <f t="shared" si="8"/>
        <v>0</v>
      </c>
      <c r="N33" s="197">
        <f t="shared" si="8"/>
        <v>0</v>
      </c>
      <c r="O33" s="197">
        <f t="shared" si="8"/>
        <v>0</v>
      </c>
      <c r="P33" s="197">
        <f t="shared" si="8"/>
        <v>0</v>
      </c>
      <c r="Q33" s="197">
        <f t="shared" si="8"/>
        <v>0</v>
      </c>
      <c r="R33" s="197">
        <f t="shared" si="8"/>
        <v>0</v>
      </c>
      <c r="S33" s="197">
        <f t="shared" si="8"/>
        <v>0</v>
      </c>
      <c r="T33" s="197">
        <f t="shared" si="8"/>
        <v>0</v>
      </c>
      <c r="U33" s="197">
        <f t="shared" si="8"/>
        <v>0</v>
      </c>
      <c r="V33" s="197">
        <f t="shared" si="8"/>
        <v>0</v>
      </c>
      <c r="W33" s="197">
        <f t="shared" si="8"/>
        <v>0</v>
      </c>
      <c r="X33" s="197">
        <f t="shared" si="8"/>
        <v>0</v>
      </c>
      <c r="Y33" s="197">
        <f t="shared" si="8"/>
        <v>0</v>
      </c>
      <c r="Z33" s="197">
        <f t="shared" si="8"/>
        <v>0</v>
      </c>
      <c r="AA33" s="197">
        <f t="shared" si="8"/>
        <v>0</v>
      </c>
      <c r="AB33" s="197">
        <f t="shared" si="8"/>
        <v>0</v>
      </c>
      <c r="AC33" s="197">
        <f t="shared" si="8"/>
        <v>0</v>
      </c>
      <c r="AD33" s="197">
        <f t="shared" si="8"/>
        <v>0</v>
      </c>
      <c r="AE33" s="197">
        <f t="shared" si="8"/>
        <v>0</v>
      </c>
      <c r="AF33" s="197">
        <f t="shared" si="8"/>
        <v>0</v>
      </c>
      <c r="AG33" s="197">
        <f t="shared" si="8"/>
        <v>0</v>
      </c>
      <c r="AH33" s="197">
        <f t="shared" si="8"/>
        <v>0</v>
      </c>
      <c r="AI33" s="294">
        <f t="shared" si="8"/>
        <v>0</v>
      </c>
      <c r="AJ33" s="151"/>
    </row>
    <row r="34" ht="21.0" customHeight="1">
      <c r="A34" s="167"/>
      <c r="B34" s="192" t="s">
        <v>80</v>
      </c>
      <c r="C34" s="105"/>
      <c r="D34" s="106"/>
      <c r="E34" s="196">
        <f t="shared" ref="E34:AI34" si="9">E21</f>
        <v>0</v>
      </c>
      <c r="F34" s="197">
        <f t="shared" si="9"/>
        <v>0</v>
      </c>
      <c r="G34" s="197">
        <f t="shared" si="9"/>
        <v>0</v>
      </c>
      <c r="H34" s="197">
        <f t="shared" si="9"/>
        <v>0</v>
      </c>
      <c r="I34" s="197">
        <f t="shared" si="9"/>
        <v>0</v>
      </c>
      <c r="J34" s="197">
        <f t="shared" si="9"/>
        <v>0</v>
      </c>
      <c r="K34" s="197">
        <f t="shared" si="9"/>
        <v>0</v>
      </c>
      <c r="L34" s="197">
        <f t="shared" si="9"/>
        <v>0</v>
      </c>
      <c r="M34" s="197">
        <f t="shared" si="9"/>
        <v>0</v>
      </c>
      <c r="N34" s="197">
        <f t="shared" si="9"/>
        <v>0</v>
      </c>
      <c r="O34" s="197">
        <f t="shared" si="9"/>
        <v>0</v>
      </c>
      <c r="P34" s="197">
        <f t="shared" si="9"/>
        <v>0</v>
      </c>
      <c r="Q34" s="197">
        <f t="shared" si="9"/>
        <v>0</v>
      </c>
      <c r="R34" s="197">
        <f t="shared" si="9"/>
        <v>0</v>
      </c>
      <c r="S34" s="197">
        <f t="shared" si="9"/>
        <v>0</v>
      </c>
      <c r="T34" s="197">
        <f t="shared" si="9"/>
        <v>0</v>
      </c>
      <c r="U34" s="197">
        <f t="shared" si="9"/>
        <v>0</v>
      </c>
      <c r="V34" s="197">
        <f t="shared" si="9"/>
        <v>0</v>
      </c>
      <c r="W34" s="197">
        <f t="shared" si="9"/>
        <v>0</v>
      </c>
      <c r="X34" s="197">
        <f t="shared" si="9"/>
        <v>0</v>
      </c>
      <c r="Y34" s="197">
        <f t="shared" si="9"/>
        <v>0</v>
      </c>
      <c r="Z34" s="197">
        <f t="shared" si="9"/>
        <v>0</v>
      </c>
      <c r="AA34" s="197">
        <f t="shared" si="9"/>
        <v>0</v>
      </c>
      <c r="AB34" s="197">
        <f t="shared" si="9"/>
        <v>0</v>
      </c>
      <c r="AC34" s="197">
        <f t="shared" si="9"/>
        <v>0</v>
      </c>
      <c r="AD34" s="197">
        <f t="shared" si="9"/>
        <v>0</v>
      </c>
      <c r="AE34" s="197">
        <f t="shared" si="9"/>
        <v>0</v>
      </c>
      <c r="AF34" s="197">
        <f t="shared" si="9"/>
        <v>0</v>
      </c>
      <c r="AG34" s="197">
        <f t="shared" si="9"/>
        <v>0</v>
      </c>
      <c r="AH34" s="197">
        <f t="shared" si="9"/>
        <v>0</v>
      </c>
      <c r="AI34" s="294">
        <f t="shared" si="9"/>
        <v>0</v>
      </c>
      <c r="AJ34" s="151"/>
    </row>
    <row r="35" ht="21.0" customHeight="1">
      <c r="A35" s="167"/>
      <c r="B35" s="192" t="s">
        <v>82</v>
      </c>
      <c r="C35" s="105"/>
      <c r="D35" s="106"/>
      <c r="E35" s="196">
        <f t="shared" ref="E35:AI35" si="10">E26</f>
        <v>0</v>
      </c>
      <c r="F35" s="197">
        <f t="shared" si="10"/>
        <v>0</v>
      </c>
      <c r="G35" s="197">
        <f t="shared" si="10"/>
        <v>0</v>
      </c>
      <c r="H35" s="197">
        <f t="shared" si="10"/>
        <v>0</v>
      </c>
      <c r="I35" s="197">
        <f t="shared" si="10"/>
        <v>0</v>
      </c>
      <c r="J35" s="197">
        <f t="shared" si="10"/>
        <v>0</v>
      </c>
      <c r="K35" s="197">
        <f t="shared" si="10"/>
        <v>0</v>
      </c>
      <c r="L35" s="197">
        <f t="shared" si="10"/>
        <v>0</v>
      </c>
      <c r="M35" s="197">
        <f t="shared" si="10"/>
        <v>0</v>
      </c>
      <c r="N35" s="197">
        <f t="shared" si="10"/>
        <v>0</v>
      </c>
      <c r="O35" s="197">
        <f t="shared" si="10"/>
        <v>0</v>
      </c>
      <c r="P35" s="197">
        <f t="shared" si="10"/>
        <v>0</v>
      </c>
      <c r="Q35" s="197">
        <f t="shared" si="10"/>
        <v>0</v>
      </c>
      <c r="R35" s="197">
        <f t="shared" si="10"/>
        <v>0</v>
      </c>
      <c r="S35" s="197">
        <f t="shared" si="10"/>
        <v>0</v>
      </c>
      <c r="T35" s="197">
        <f t="shared" si="10"/>
        <v>0</v>
      </c>
      <c r="U35" s="197">
        <f t="shared" si="10"/>
        <v>0</v>
      </c>
      <c r="V35" s="197">
        <f t="shared" si="10"/>
        <v>0</v>
      </c>
      <c r="W35" s="197">
        <f t="shared" si="10"/>
        <v>0</v>
      </c>
      <c r="X35" s="197">
        <f t="shared" si="10"/>
        <v>0</v>
      </c>
      <c r="Y35" s="197">
        <f t="shared" si="10"/>
        <v>0</v>
      </c>
      <c r="Z35" s="197">
        <f t="shared" si="10"/>
        <v>0</v>
      </c>
      <c r="AA35" s="197">
        <f t="shared" si="10"/>
        <v>0</v>
      </c>
      <c r="AB35" s="197">
        <f t="shared" si="10"/>
        <v>0</v>
      </c>
      <c r="AC35" s="197">
        <f t="shared" si="10"/>
        <v>0</v>
      </c>
      <c r="AD35" s="197">
        <f t="shared" si="10"/>
        <v>0</v>
      </c>
      <c r="AE35" s="197">
        <f t="shared" si="10"/>
        <v>0</v>
      </c>
      <c r="AF35" s="197">
        <f t="shared" si="10"/>
        <v>0</v>
      </c>
      <c r="AG35" s="197">
        <f t="shared" si="10"/>
        <v>0</v>
      </c>
      <c r="AH35" s="197">
        <f t="shared" si="10"/>
        <v>0</v>
      </c>
      <c r="AI35" s="294">
        <f t="shared" si="10"/>
        <v>0</v>
      </c>
      <c r="AJ35" s="151"/>
    </row>
    <row r="36" ht="21.0" customHeight="1">
      <c r="A36" s="167"/>
      <c r="B36" s="192" t="s">
        <v>90</v>
      </c>
      <c r="C36" s="105"/>
      <c r="D36" s="106"/>
      <c r="E36" s="196">
        <f t="shared" ref="E36:AI36" si="11">E31</f>
        <v>0</v>
      </c>
      <c r="F36" s="197">
        <f t="shared" si="11"/>
        <v>0</v>
      </c>
      <c r="G36" s="197">
        <f t="shared" si="11"/>
        <v>0</v>
      </c>
      <c r="H36" s="197">
        <f t="shared" si="11"/>
        <v>0</v>
      </c>
      <c r="I36" s="197">
        <f t="shared" si="11"/>
        <v>0</v>
      </c>
      <c r="J36" s="197">
        <f t="shared" si="11"/>
        <v>0</v>
      </c>
      <c r="K36" s="197">
        <f t="shared" si="11"/>
        <v>0</v>
      </c>
      <c r="L36" s="197">
        <f t="shared" si="11"/>
        <v>0</v>
      </c>
      <c r="M36" s="197">
        <f t="shared" si="11"/>
        <v>0</v>
      </c>
      <c r="N36" s="197">
        <f t="shared" si="11"/>
        <v>0</v>
      </c>
      <c r="O36" s="197">
        <f t="shared" si="11"/>
        <v>0</v>
      </c>
      <c r="P36" s="197">
        <f t="shared" si="11"/>
        <v>0</v>
      </c>
      <c r="Q36" s="197">
        <f t="shared" si="11"/>
        <v>0</v>
      </c>
      <c r="R36" s="197">
        <f t="shared" si="11"/>
        <v>0</v>
      </c>
      <c r="S36" s="197">
        <f t="shared" si="11"/>
        <v>0</v>
      </c>
      <c r="T36" s="197">
        <f t="shared" si="11"/>
        <v>0</v>
      </c>
      <c r="U36" s="197">
        <f t="shared" si="11"/>
        <v>0</v>
      </c>
      <c r="V36" s="197">
        <f t="shared" si="11"/>
        <v>0</v>
      </c>
      <c r="W36" s="197">
        <f t="shared" si="11"/>
        <v>0</v>
      </c>
      <c r="X36" s="197">
        <f t="shared" si="11"/>
        <v>0</v>
      </c>
      <c r="Y36" s="197">
        <f t="shared" si="11"/>
        <v>0</v>
      </c>
      <c r="Z36" s="197">
        <f t="shared" si="11"/>
        <v>0</v>
      </c>
      <c r="AA36" s="197">
        <f t="shared" si="11"/>
        <v>0</v>
      </c>
      <c r="AB36" s="197">
        <f t="shared" si="11"/>
        <v>0</v>
      </c>
      <c r="AC36" s="197">
        <f t="shared" si="11"/>
        <v>0</v>
      </c>
      <c r="AD36" s="197">
        <f t="shared" si="11"/>
        <v>0</v>
      </c>
      <c r="AE36" s="197">
        <f t="shared" si="11"/>
        <v>0</v>
      </c>
      <c r="AF36" s="197">
        <f t="shared" si="11"/>
        <v>0</v>
      </c>
      <c r="AG36" s="197">
        <f t="shared" si="11"/>
        <v>0</v>
      </c>
      <c r="AH36" s="197">
        <f t="shared" si="11"/>
        <v>0</v>
      </c>
      <c r="AI36" s="294">
        <f t="shared" si="11"/>
        <v>0</v>
      </c>
      <c r="AJ36" s="151"/>
    </row>
    <row r="37" ht="21.0" customHeight="1">
      <c r="A37" s="186"/>
      <c r="B37" s="199" t="s">
        <v>77</v>
      </c>
      <c r="C37" s="200"/>
      <c r="D37" s="201"/>
      <c r="E37" s="202">
        <f t="shared" ref="E37:AI37" si="12">SUM(E32:E36)-IF(E5="L",SUM(E32:E36),)</f>
        <v>0</v>
      </c>
      <c r="F37" s="203">
        <f t="shared" si="12"/>
        <v>0</v>
      </c>
      <c r="G37" s="203">
        <f t="shared" si="12"/>
        <v>0</v>
      </c>
      <c r="H37" s="203">
        <f t="shared" si="12"/>
        <v>0</v>
      </c>
      <c r="I37" s="203">
        <f t="shared" si="12"/>
        <v>0</v>
      </c>
      <c r="J37" s="203">
        <f t="shared" si="12"/>
        <v>0</v>
      </c>
      <c r="K37" s="203">
        <f t="shared" si="12"/>
        <v>0</v>
      </c>
      <c r="L37" s="203">
        <f t="shared" si="12"/>
        <v>0</v>
      </c>
      <c r="M37" s="203">
        <f t="shared" si="12"/>
        <v>0</v>
      </c>
      <c r="N37" s="203">
        <f t="shared" si="12"/>
        <v>0</v>
      </c>
      <c r="O37" s="203">
        <f t="shared" si="12"/>
        <v>0</v>
      </c>
      <c r="P37" s="203">
        <f t="shared" si="12"/>
        <v>0</v>
      </c>
      <c r="Q37" s="203">
        <f t="shared" si="12"/>
        <v>0</v>
      </c>
      <c r="R37" s="203">
        <f t="shared" si="12"/>
        <v>0</v>
      </c>
      <c r="S37" s="203">
        <f t="shared" si="12"/>
        <v>0</v>
      </c>
      <c r="T37" s="203">
        <f t="shared" si="12"/>
        <v>0</v>
      </c>
      <c r="U37" s="203">
        <f t="shared" si="12"/>
        <v>0</v>
      </c>
      <c r="V37" s="203">
        <f t="shared" si="12"/>
        <v>0</v>
      </c>
      <c r="W37" s="203">
        <f t="shared" si="12"/>
        <v>0</v>
      </c>
      <c r="X37" s="203">
        <f t="shared" si="12"/>
        <v>0</v>
      </c>
      <c r="Y37" s="203">
        <f t="shared" si="12"/>
        <v>0</v>
      </c>
      <c r="Z37" s="203">
        <f t="shared" si="12"/>
        <v>0</v>
      </c>
      <c r="AA37" s="203">
        <f t="shared" si="12"/>
        <v>0</v>
      </c>
      <c r="AB37" s="203">
        <f t="shared" si="12"/>
        <v>0</v>
      </c>
      <c r="AC37" s="203">
        <f t="shared" si="12"/>
        <v>0</v>
      </c>
      <c r="AD37" s="203">
        <f t="shared" si="12"/>
        <v>0</v>
      </c>
      <c r="AE37" s="203">
        <f t="shared" si="12"/>
        <v>0</v>
      </c>
      <c r="AF37" s="203">
        <f t="shared" si="12"/>
        <v>0</v>
      </c>
      <c r="AG37" s="203">
        <f t="shared" si="12"/>
        <v>0</v>
      </c>
      <c r="AH37" s="203">
        <f t="shared" si="12"/>
        <v>0</v>
      </c>
      <c r="AI37" s="318">
        <f t="shared" si="12"/>
        <v>0</v>
      </c>
      <c r="AJ37" s="151"/>
    </row>
    <row r="38" ht="21.0" customHeight="1">
      <c r="A38" s="187" t="s">
        <v>84</v>
      </c>
      <c r="B38" s="205" t="s">
        <v>85</v>
      </c>
      <c r="C38" s="206"/>
      <c r="D38" s="207"/>
      <c r="E38" s="323">
        <f>ATTENDANCE!C19</f>
        <v>309.4</v>
      </c>
      <c r="F38" s="325">
        <f t="shared" ref="F38:AI38" si="13">E43</f>
        <v>309.4</v>
      </c>
      <c r="G38" s="325">
        <f t="shared" si="13"/>
        <v>309.4</v>
      </c>
      <c r="H38" s="325">
        <f t="shared" si="13"/>
        <v>309.4</v>
      </c>
      <c r="I38" s="325">
        <f t="shared" si="13"/>
        <v>309.4</v>
      </c>
      <c r="J38" s="325">
        <f t="shared" si="13"/>
        <v>309.4</v>
      </c>
      <c r="K38" s="325">
        <f t="shared" si="13"/>
        <v>309.4</v>
      </c>
      <c r="L38" s="325">
        <f t="shared" si="13"/>
        <v>309.4</v>
      </c>
      <c r="M38" s="325">
        <f t="shared" si="13"/>
        <v>309.4</v>
      </c>
      <c r="N38" s="325">
        <f t="shared" si="13"/>
        <v>309.4</v>
      </c>
      <c r="O38" s="325">
        <f t="shared" si="13"/>
        <v>309.4</v>
      </c>
      <c r="P38" s="325">
        <f t="shared" si="13"/>
        <v>309.4</v>
      </c>
      <c r="Q38" s="325">
        <f t="shared" si="13"/>
        <v>309.4</v>
      </c>
      <c r="R38" s="325">
        <f t="shared" si="13"/>
        <v>309.4</v>
      </c>
      <c r="S38" s="325">
        <f t="shared" si="13"/>
        <v>309.4</v>
      </c>
      <c r="T38" s="325">
        <f t="shared" si="13"/>
        <v>309.4</v>
      </c>
      <c r="U38" s="325">
        <f t="shared" si="13"/>
        <v>309.4</v>
      </c>
      <c r="V38" s="325">
        <f t="shared" si="13"/>
        <v>309.4</v>
      </c>
      <c r="W38" s="325">
        <f t="shared" si="13"/>
        <v>309.4</v>
      </c>
      <c r="X38" s="325">
        <f t="shared" si="13"/>
        <v>309.4</v>
      </c>
      <c r="Y38" s="325">
        <f t="shared" si="13"/>
        <v>309.4</v>
      </c>
      <c r="Z38" s="325">
        <f t="shared" si="13"/>
        <v>309.4</v>
      </c>
      <c r="AA38" s="325">
        <f t="shared" si="13"/>
        <v>309.4</v>
      </c>
      <c r="AB38" s="325">
        <f t="shared" si="13"/>
        <v>309.4</v>
      </c>
      <c r="AC38" s="325">
        <f t="shared" si="13"/>
        <v>309.4</v>
      </c>
      <c r="AD38" s="325">
        <f t="shared" si="13"/>
        <v>309.4</v>
      </c>
      <c r="AE38" s="325">
        <f t="shared" si="13"/>
        <v>309.4</v>
      </c>
      <c r="AF38" s="325">
        <f t="shared" si="13"/>
        <v>309.4</v>
      </c>
      <c r="AG38" s="325">
        <f t="shared" si="13"/>
        <v>309.4</v>
      </c>
      <c r="AH38" s="325">
        <f t="shared" si="13"/>
        <v>309.4</v>
      </c>
      <c r="AI38" s="328">
        <f t="shared" si="13"/>
        <v>309.4</v>
      </c>
      <c r="AJ38" s="151"/>
    </row>
    <row r="39" ht="21.0" customHeight="1">
      <c r="A39" s="167"/>
      <c r="B39" s="192" t="s">
        <v>86</v>
      </c>
      <c r="C39" s="105"/>
      <c r="D39" s="106"/>
      <c r="E39" s="331">
        <f>ATTENDANCE!C20</f>
        <v>0</v>
      </c>
      <c r="F39" s="332"/>
      <c r="G39" s="334"/>
      <c r="H39" s="334"/>
      <c r="I39" s="334"/>
      <c r="J39" s="334"/>
      <c r="K39" s="334"/>
      <c r="L39" s="334"/>
      <c r="M39" s="334"/>
      <c r="N39" s="334"/>
      <c r="O39" s="334"/>
      <c r="P39" s="334"/>
      <c r="Q39" s="334"/>
      <c r="R39" s="334"/>
      <c r="S39" s="334"/>
      <c r="T39" s="334"/>
      <c r="U39" s="334"/>
      <c r="V39" s="334"/>
      <c r="W39" s="334"/>
      <c r="X39" s="334"/>
      <c r="Y39" s="334"/>
      <c r="Z39" s="334"/>
      <c r="AA39" s="334"/>
      <c r="AB39" s="334"/>
      <c r="AC39" s="334"/>
      <c r="AD39" s="334"/>
      <c r="AE39" s="334"/>
      <c r="AF39" s="334"/>
      <c r="AG39" s="334"/>
      <c r="AH39" s="334"/>
      <c r="AI39" s="336"/>
      <c r="AJ39" s="151"/>
    </row>
    <row r="40" ht="21.0" customHeight="1">
      <c r="A40" s="167"/>
      <c r="B40" s="192" t="s">
        <v>87</v>
      </c>
      <c r="C40" s="105"/>
      <c r="D40" s="106"/>
      <c r="E40" s="331"/>
      <c r="F40" s="332"/>
      <c r="G40" s="334"/>
      <c r="H40" s="334"/>
      <c r="I40" s="334"/>
      <c r="J40" s="334"/>
      <c r="K40" s="334"/>
      <c r="L40" s="334"/>
      <c r="M40" s="334"/>
      <c r="N40" s="334"/>
      <c r="O40" s="334"/>
      <c r="P40" s="334"/>
      <c r="Q40" s="334"/>
      <c r="R40" s="334"/>
      <c r="S40" s="334"/>
      <c r="T40" s="334"/>
      <c r="U40" s="334"/>
      <c r="V40" s="334"/>
      <c r="W40" s="334"/>
      <c r="X40" s="334"/>
      <c r="Y40" s="334"/>
      <c r="Z40" s="334"/>
      <c r="AA40" s="334"/>
      <c r="AB40" s="334"/>
      <c r="AC40" s="334"/>
      <c r="AD40" s="334"/>
      <c r="AE40" s="334"/>
      <c r="AF40" s="334"/>
      <c r="AG40" s="334"/>
      <c r="AH40" s="334"/>
      <c r="AI40" s="336"/>
      <c r="AJ40" s="151"/>
    </row>
    <row r="41" ht="21.0" customHeight="1">
      <c r="A41" s="167"/>
      <c r="B41" s="192" t="s">
        <v>88</v>
      </c>
      <c r="C41" s="105"/>
      <c r="D41" s="106"/>
      <c r="E41" s="338">
        <f t="shared" ref="E41:AI41" si="14">SUM(E38:E40)</f>
        <v>309.4</v>
      </c>
      <c r="F41" s="334">
        <f t="shared" si="14"/>
        <v>309.4</v>
      </c>
      <c r="G41" s="334">
        <f t="shared" si="14"/>
        <v>309.4</v>
      </c>
      <c r="H41" s="334">
        <f t="shared" si="14"/>
        <v>309.4</v>
      </c>
      <c r="I41" s="334">
        <f t="shared" si="14"/>
        <v>309.4</v>
      </c>
      <c r="J41" s="334">
        <f t="shared" si="14"/>
        <v>309.4</v>
      </c>
      <c r="K41" s="334">
        <f t="shared" si="14"/>
        <v>309.4</v>
      </c>
      <c r="L41" s="334">
        <f t="shared" si="14"/>
        <v>309.4</v>
      </c>
      <c r="M41" s="334">
        <f t="shared" si="14"/>
        <v>309.4</v>
      </c>
      <c r="N41" s="334">
        <f t="shared" si="14"/>
        <v>309.4</v>
      </c>
      <c r="O41" s="334">
        <f t="shared" si="14"/>
        <v>309.4</v>
      </c>
      <c r="P41" s="334">
        <f t="shared" si="14"/>
        <v>309.4</v>
      </c>
      <c r="Q41" s="334">
        <f t="shared" si="14"/>
        <v>309.4</v>
      </c>
      <c r="R41" s="334">
        <f t="shared" si="14"/>
        <v>309.4</v>
      </c>
      <c r="S41" s="334">
        <f t="shared" si="14"/>
        <v>309.4</v>
      </c>
      <c r="T41" s="334">
        <f t="shared" si="14"/>
        <v>309.4</v>
      </c>
      <c r="U41" s="334">
        <f t="shared" si="14"/>
        <v>309.4</v>
      </c>
      <c r="V41" s="334">
        <f t="shared" si="14"/>
        <v>309.4</v>
      </c>
      <c r="W41" s="334">
        <f t="shared" si="14"/>
        <v>309.4</v>
      </c>
      <c r="X41" s="334">
        <f t="shared" si="14"/>
        <v>309.4</v>
      </c>
      <c r="Y41" s="334">
        <f t="shared" si="14"/>
        <v>309.4</v>
      </c>
      <c r="Z41" s="334">
        <f t="shared" si="14"/>
        <v>309.4</v>
      </c>
      <c r="AA41" s="334">
        <f t="shared" si="14"/>
        <v>309.4</v>
      </c>
      <c r="AB41" s="334">
        <f t="shared" si="14"/>
        <v>309.4</v>
      </c>
      <c r="AC41" s="334">
        <f t="shared" si="14"/>
        <v>309.4</v>
      </c>
      <c r="AD41" s="334">
        <f t="shared" si="14"/>
        <v>309.4</v>
      </c>
      <c r="AE41" s="334">
        <f t="shared" si="14"/>
        <v>309.4</v>
      </c>
      <c r="AF41" s="334">
        <f t="shared" si="14"/>
        <v>309.4</v>
      </c>
      <c r="AG41" s="334">
        <f t="shared" si="14"/>
        <v>309.4</v>
      </c>
      <c r="AH41" s="334">
        <f t="shared" si="14"/>
        <v>309.4</v>
      </c>
      <c r="AI41" s="336">
        <f t="shared" si="14"/>
        <v>309.4</v>
      </c>
      <c r="AJ41" s="151"/>
    </row>
    <row r="42" ht="21.0" customHeight="1">
      <c r="A42" s="167"/>
      <c r="B42" s="192" t="s">
        <v>26</v>
      </c>
      <c r="C42" s="105"/>
      <c r="D42" s="106"/>
      <c r="E42" s="338" t="str">
        <f t="shared" ref="E42:AI42" si="15">IF(OR(E5="X",E5="Y"),E$37*0.1,)</f>
        <v/>
      </c>
      <c r="F42" s="334" t="str">
        <f t="shared" si="15"/>
        <v/>
      </c>
      <c r="G42" s="334" t="str">
        <f t="shared" si="15"/>
        <v/>
      </c>
      <c r="H42" s="334" t="str">
        <f t="shared" si="15"/>
        <v/>
      </c>
      <c r="I42" s="334" t="str">
        <f t="shared" si="15"/>
        <v/>
      </c>
      <c r="J42" s="334" t="str">
        <f t="shared" si="15"/>
        <v/>
      </c>
      <c r="K42" s="334" t="str">
        <f t="shared" si="15"/>
        <v/>
      </c>
      <c r="L42" s="334" t="str">
        <f t="shared" si="15"/>
        <v/>
      </c>
      <c r="M42" s="334" t="str">
        <f t="shared" si="15"/>
        <v/>
      </c>
      <c r="N42" s="334" t="str">
        <f t="shared" si="15"/>
        <v/>
      </c>
      <c r="O42" s="334" t="str">
        <f t="shared" si="15"/>
        <v/>
      </c>
      <c r="P42" s="334" t="str">
        <f t="shared" si="15"/>
        <v/>
      </c>
      <c r="Q42" s="334" t="str">
        <f t="shared" si="15"/>
        <v/>
      </c>
      <c r="R42" s="334" t="str">
        <f t="shared" si="15"/>
        <v/>
      </c>
      <c r="S42" s="334" t="str">
        <f t="shared" si="15"/>
        <v/>
      </c>
      <c r="T42" s="334" t="str">
        <f t="shared" si="15"/>
        <v/>
      </c>
      <c r="U42" s="334" t="str">
        <f t="shared" si="15"/>
        <v/>
      </c>
      <c r="V42" s="334" t="str">
        <f t="shared" si="15"/>
        <v/>
      </c>
      <c r="W42" s="334" t="str">
        <f t="shared" si="15"/>
        <v/>
      </c>
      <c r="X42" s="334" t="str">
        <f t="shared" si="15"/>
        <v/>
      </c>
      <c r="Y42" s="334" t="str">
        <f t="shared" si="15"/>
        <v/>
      </c>
      <c r="Z42" s="334" t="str">
        <f t="shared" si="15"/>
        <v/>
      </c>
      <c r="AA42" s="334" t="str">
        <f t="shared" si="15"/>
        <v/>
      </c>
      <c r="AB42" s="334" t="str">
        <f t="shared" si="15"/>
        <v/>
      </c>
      <c r="AC42" s="334" t="str">
        <f t="shared" si="15"/>
        <v/>
      </c>
      <c r="AD42" s="334" t="str">
        <f t="shared" si="15"/>
        <v/>
      </c>
      <c r="AE42" s="334" t="str">
        <f t="shared" si="15"/>
        <v/>
      </c>
      <c r="AF42" s="334" t="str">
        <f t="shared" si="15"/>
        <v/>
      </c>
      <c r="AG42" s="334" t="str">
        <f t="shared" si="15"/>
        <v/>
      </c>
      <c r="AH42" s="334" t="str">
        <f t="shared" si="15"/>
        <v/>
      </c>
      <c r="AI42" s="336" t="str">
        <f t="shared" si="15"/>
        <v/>
      </c>
      <c r="AJ42" s="151"/>
    </row>
    <row r="43" ht="21.0" customHeight="1">
      <c r="A43" s="186"/>
      <c r="B43" s="199" t="s">
        <v>89</v>
      </c>
      <c r="C43" s="200"/>
      <c r="D43" s="201"/>
      <c r="E43" s="343">
        <f t="shared" ref="E43:AI43" si="16">E41-E42</f>
        <v>309.4</v>
      </c>
      <c r="F43" s="345">
        <f t="shared" si="16"/>
        <v>309.4</v>
      </c>
      <c r="G43" s="345">
        <f t="shared" si="16"/>
        <v>309.4</v>
      </c>
      <c r="H43" s="345">
        <f t="shared" si="16"/>
        <v>309.4</v>
      </c>
      <c r="I43" s="345">
        <f t="shared" si="16"/>
        <v>309.4</v>
      </c>
      <c r="J43" s="345">
        <f t="shared" si="16"/>
        <v>309.4</v>
      </c>
      <c r="K43" s="345">
        <f t="shared" si="16"/>
        <v>309.4</v>
      </c>
      <c r="L43" s="345">
        <f t="shared" si="16"/>
        <v>309.4</v>
      </c>
      <c r="M43" s="345">
        <f t="shared" si="16"/>
        <v>309.4</v>
      </c>
      <c r="N43" s="345">
        <f t="shared" si="16"/>
        <v>309.4</v>
      </c>
      <c r="O43" s="345">
        <f t="shared" si="16"/>
        <v>309.4</v>
      </c>
      <c r="P43" s="345">
        <f t="shared" si="16"/>
        <v>309.4</v>
      </c>
      <c r="Q43" s="345">
        <f t="shared" si="16"/>
        <v>309.4</v>
      </c>
      <c r="R43" s="345">
        <f t="shared" si="16"/>
        <v>309.4</v>
      </c>
      <c r="S43" s="345">
        <f t="shared" si="16"/>
        <v>309.4</v>
      </c>
      <c r="T43" s="345">
        <f t="shared" si="16"/>
        <v>309.4</v>
      </c>
      <c r="U43" s="345">
        <f t="shared" si="16"/>
        <v>309.4</v>
      </c>
      <c r="V43" s="345">
        <f t="shared" si="16"/>
        <v>309.4</v>
      </c>
      <c r="W43" s="345">
        <f t="shared" si="16"/>
        <v>309.4</v>
      </c>
      <c r="X43" s="345">
        <f t="shared" si="16"/>
        <v>309.4</v>
      </c>
      <c r="Y43" s="345">
        <f t="shared" si="16"/>
        <v>309.4</v>
      </c>
      <c r="Z43" s="345">
        <f t="shared" si="16"/>
        <v>309.4</v>
      </c>
      <c r="AA43" s="345">
        <f t="shared" si="16"/>
        <v>309.4</v>
      </c>
      <c r="AB43" s="345">
        <f t="shared" si="16"/>
        <v>309.4</v>
      </c>
      <c r="AC43" s="345">
        <f t="shared" si="16"/>
        <v>309.4</v>
      </c>
      <c r="AD43" s="345">
        <f t="shared" si="16"/>
        <v>309.4</v>
      </c>
      <c r="AE43" s="345">
        <f t="shared" si="16"/>
        <v>309.4</v>
      </c>
      <c r="AF43" s="345">
        <f t="shared" si="16"/>
        <v>309.4</v>
      </c>
      <c r="AG43" s="345">
        <f t="shared" si="16"/>
        <v>309.4</v>
      </c>
      <c r="AH43" s="345">
        <f t="shared" si="16"/>
        <v>309.4</v>
      </c>
      <c r="AI43" s="350">
        <f t="shared" si="16"/>
        <v>309.4</v>
      </c>
      <c r="AJ43" s="151"/>
    </row>
    <row r="44" ht="21.0" customHeight="1">
      <c r="A44" s="187" t="s">
        <v>30</v>
      </c>
      <c r="B44" s="205" t="s">
        <v>85</v>
      </c>
      <c r="C44" s="206"/>
      <c r="D44" s="207"/>
      <c r="E44" s="353">
        <f>ATTENDANCE!D19</f>
        <v>111.1</v>
      </c>
      <c r="F44" s="355">
        <f t="shared" ref="F44:AI44" si="17">E49</f>
        <v>111.1</v>
      </c>
      <c r="G44" s="355">
        <f t="shared" si="17"/>
        <v>111.1</v>
      </c>
      <c r="H44" s="355">
        <f t="shared" si="17"/>
        <v>111.1</v>
      </c>
      <c r="I44" s="355">
        <f t="shared" si="17"/>
        <v>111.1</v>
      </c>
      <c r="J44" s="355">
        <f t="shared" si="17"/>
        <v>111.1</v>
      </c>
      <c r="K44" s="355">
        <f t="shared" si="17"/>
        <v>111.1</v>
      </c>
      <c r="L44" s="355">
        <f t="shared" si="17"/>
        <v>111.1</v>
      </c>
      <c r="M44" s="355">
        <f t="shared" si="17"/>
        <v>111.1</v>
      </c>
      <c r="N44" s="355">
        <f t="shared" si="17"/>
        <v>111.1</v>
      </c>
      <c r="O44" s="355">
        <f t="shared" si="17"/>
        <v>111.1</v>
      </c>
      <c r="P44" s="355">
        <f t="shared" si="17"/>
        <v>111.1</v>
      </c>
      <c r="Q44" s="355">
        <f t="shared" si="17"/>
        <v>111.1</v>
      </c>
      <c r="R44" s="355">
        <f t="shared" si="17"/>
        <v>111.1</v>
      </c>
      <c r="S44" s="355">
        <f t="shared" si="17"/>
        <v>111.1</v>
      </c>
      <c r="T44" s="355">
        <f t="shared" si="17"/>
        <v>111.1</v>
      </c>
      <c r="U44" s="355">
        <f t="shared" si="17"/>
        <v>111.1</v>
      </c>
      <c r="V44" s="355">
        <f t="shared" si="17"/>
        <v>111.1</v>
      </c>
      <c r="W44" s="355">
        <f t="shared" si="17"/>
        <v>111.1</v>
      </c>
      <c r="X44" s="355">
        <f t="shared" si="17"/>
        <v>111.1</v>
      </c>
      <c r="Y44" s="355">
        <f t="shared" si="17"/>
        <v>111.1</v>
      </c>
      <c r="Z44" s="355">
        <f t="shared" si="17"/>
        <v>111.1</v>
      </c>
      <c r="AA44" s="355">
        <f t="shared" si="17"/>
        <v>111.1</v>
      </c>
      <c r="AB44" s="355">
        <f t="shared" si="17"/>
        <v>111.1</v>
      </c>
      <c r="AC44" s="355">
        <f t="shared" si="17"/>
        <v>111.1</v>
      </c>
      <c r="AD44" s="355">
        <f t="shared" si="17"/>
        <v>111.1</v>
      </c>
      <c r="AE44" s="355">
        <f t="shared" si="17"/>
        <v>111.1</v>
      </c>
      <c r="AF44" s="355">
        <f t="shared" si="17"/>
        <v>111.1</v>
      </c>
      <c r="AG44" s="355">
        <f t="shared" si="17"/>
        <v>111.1</v>
      </c>
      <c r="AH44" s="355">
        <f t="shared" si="17"/>
        <v>111.1</v>
      </c>
      <c r="AI44" s="360">
        <f t="shared" si="17"/>
        <v>111.1</v>
      </c>
      <c r="AJ44" s="151"/>
    </row>
    <row r="45" ht="21.0" customHeight="1">
      <c r="A45" s="167"/>
      <c r="B45" s="192" t="s">
        <v>86</v>
      </c>
      <c r="C45" s="105"/>
      <c r="D45" s="106"/>
      <c r="E45" s="196">
        <f>ATTENDANCE!D20</f>
        <v>0</v>
      </c>
      <c r="F45" s="197"/>
      <c r="G45" s="197"/>
      <c r="H45" s="197"/>
      <c r="I45" s="197"/>
      <c r="J45" s="197"/>
      <c r="K45" s="197"/>
      <c r="L45" s="197"/>
      <c r="M45" s="197"/>
      <c r="N45" s="197"/>
      <c r="O45" s="197"/>
      <c r="P45" s="197"/>
      <c r="Q45" s="197"/>
      <c r="R45" s="197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294"/>
      <c r="AJ45" s="151"/>
    </row>
    <row r="46" ht="21.0" customHeight="1">
      <c r="A46" s="167"/>
      <c r="B46" s="192" t="s">
        <v>87</v>
      </c>
      <c r="C46" s="105"/>
      <c r="D46" s="106"/>
      <c r="E46" s="196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7"/>
      <c r="T46" s="197"/>
      <c r="U46" s="197"/>
      <c r="V46" s="197"/>
      <c r="W46" s="197"/>
      <c r="X46" s="197"/>
      <c r="Y46" s="197"/>
      <c r="Z46" s="197"/>
      <c r="AA46" s="197"/>
      <c r="AB46" s="197"/>
      <c r="AC46" s="197"/>
      <c r="AD46" s="197"/>
      <c r="AE46" s="197"/>
      <c r="AF46" s="197"/>
      <c r="AG46" s="197"/>
      <c r="AH46" s="197"/>
      <c r="AI46" s="294"/>
      <c r="AJ46" s="151"/>
    </row>
    <row r="47" ht="21.0" customHeight="1">
      <c r="A47" s="167"/>
      <c r="B47" s="192" t="s">
        <v>88</v>
      </c>
      <c r="C47" s="105"/>
      <c r="D47" s="106"/>
      <c r="E47" s="367">
        <f t="shared" ref="E47:AI47" si="18">SUM(E44:E46)</f>
        <v>111.1</v>
      </c>
      <c r="F47" s="197">
        <f t="shared" si="18"/>
        <v>111.1</v>
      </c>
      <c r="G47" s="197">
        <f t="shared" si="18"/>
        <v>111.1</v>
      </c>
      <c r="H47" s="197">
        <f t="shared" si="18"/>
        <v>111.1</v>
      </c>
      <c r="I47" s="197">
        <f t="shared" si="18"/>
        <v>111.1</v>
      </c>
      <c r="J47" s="197">
        <f t="shared" si="18"/>
        <v>111.1</v>
      </c>
      <c r="K47" s="197">
        <f t="shared" si="18"/>
        <v>111.1</v>
      </c>
      <c r="L47" s="197">
        <f t="shared" si="18"/>
        <v>111.1</v>
      </c>
      <c r="M47" s="197">
        <f t="shared" si="18"/>
        <v>111.1</v>
      </c>
      <c r="N47" s="197">
        <f t="shared" si="18"/>
        <v>111.1</v>
      </c>
      <c r="O47" s="197">
        <f t="shared" si="18"/>
        <v>111.1</v>
      </c>
      <c r="P47" s="197">
        <f t="shared" si="18"/>
        <v>111.1</v>
      </c>
      <c r="Q47" s="197">
        <f t="shared" si="18"/>
        <v>111.1</v>
      </c>
      <c r="R47" s="197">
        <f t="shared" si="18"/>
        <v>111.1</v>
      </c>
      <c r="S47" s="197">
        <f t="shared" si="18"/>
        <v>111.1</v>
      </c>
      <c r="T47" s="197">
        <f t="shared" si="18"/>
        <v>111.1</v>
      </c>
      <c r="U47" s="197">
        <f t="shared" si="18"/>
        <v>111.1</v>
      </c>
      <c r="V47" s="197">
        <f t="shared" si="18"/>
        <v>111.1</v>
      </c>
      <c r="W47" s="197">
        <f t="shared" si="18"/>
        <v>111.1</v>
      </c>
      <c r="X47" s="197">
        <f t="shared" si="18"/>
        <v>111.1</v>
      </c>
      <c r="Y47" s="197">
        <f t="shared" si="18"/>
        <v>111.1</v>
      </c>
      <c r="Z47" s="197">
        <f t="shared" si="18"/>
        <v>111.1</v>
      </c>
      <c r="AA47" s="197">
        <f t="shared" si="18"/>
        <v>111.1</v>
      </c>
      <c r="AB47" s="197">
        <f t="shared" si="18"/>
        <v>111.1</v>
      </c>
      <c r="AC47" s="197">
        <f t="shared" si="18"/>
        <v>111.1</v>
      </c>
      <c r="AD47" s="197">
        <f t="shared" si="18"/>
        <v>111.1</v>
      </c>
      <c r="AE47" s="197">
        <f t="shared" si="18"/>
        <v>111.1</v>
      </c>
      <c r="AF47" s="197">
        <f t="shared" si="18"/>
        <v>111.1</v>
      </c>
      <c r="AG47" s="197">
        <f t="shared" si="18"/>
        <v>111.1</v>
      </c>
      <c r="AH47" s="197">
        <f t="shared" si="18"/>
        <v>111.1</v>
      </c>
      <c r="AI47" s="294">
        <f t="shared" si="18"/>
        <v>111.1</v>
      </c>
      <c r="AJ47" s="151"/>
    </row>
    <row r="48" ht="21.0" customHeight="1">
      <c r="A48" s="167"/>
      <c r="B48" s="192" t="s">
        <v>26</v>
      </c>
      <c r="C48" s="105"/>
      <c r="D48" s="106"/>
      <c r="E48" s="367" t="str">
        <f t="shared" ref="E48:AI48" si="19">IF(E5="Z",E$37*0.1,)</f>
        <v/>
      </c>
      <c r="F48" s="197" t="str">
        <f t="shared" si="19"/>
        <v/>
      </c>
      <c r="G48" s="197" t="str">
        <f t="shared" si="19"/>
        <v/>
      </c>
      <c r="H48" s="197" t="str">
        <f t="shared" si="19"/>
        <v/>
      </c>
      <c r="I48" s="197" t="str">
        <f t="shared" si="19"/>
        <v/>
      </c>
      <c r="J48" s="197" t="str">
        <f t="shared" si="19"/>
        <v/>
      </c>
      <c r="K48" s="197" t="str">
        <f t="shared" si="19"/>
        <v/>
      </c>
      <c r="L48" s="197" t="str">
        <f t="shared" si="19"/>
        <v/>
      </c>
      <c r="M48" s="197" t="str">
        <f t="shared" si="19"/>
        <v/>
      </c>
      <c r="N48" s="197" t="str">
        <f t="shared" si="19"/>
        <v/>
      </c>
      <c r="O48" s="197" t="str">
        <f t="shared" si="19"/>
        <v/>
      </c>
      <c r="P48" s="197" t="str">
        <f t="shared" si="19"/>
        <v/>
      </c>
      <c r="Q48" s="197" t="str">
        <f t="shared" si="19"/>
        <v/>
      </c>
      <c r="R48" s="197" t="str">
        <f t="shared" si="19"/>
        <v/>
      </c>
      <c r="S48" s="197" t="str">
        <f t="shared" si="19"/>
        <v/>
      </c>
      <c r="T48" s="197" t="str">
        <f t="shared" si="19"/>
        <v/>
      </c>
      <c r="U48" s="197" t="str">
        <f t="shared" si="19"/>
        <v/>
      </c>
      <c r="V48" s="197" t="str">
        <f t="shared" si="19"/>
        <v/>
      </c>
      <c r="W48" s="197" t="str">
        <f t="shared" si="19"/>
        <v/>
      </c>
      <c r="X48" s="197" t="str">
        <f t="shared" si="19"/>
        <v/>
      </c>
      <c r="Y48" s="197" t="str">
        <f t="shared" si="19"/>
        <v/>
      </c>
      <c r="Z48" s="197" t="str">
        <f t="shared" si="19"/>
        <v/>
      </c>
      <c r="AA48" s="197" t="str">
        <f t="shared" si="19"/>
        <v/>
      </c>
      <c r="AB48" s="197" t="str">
        <f t="shared" si="19"/>
        <v/>
      </c>
      <c r="AC48" s="197" t="str">
        <f t="shared" si="19"/>
        <v/>
      </c>
      <c r="AD48" s="197" t="str">
        <f t="shared" si="19"/>
        <v/>
      </c>
      <c r="AE48" s="197" t="str">
        <f t="shared" si="19"/>
        <v/>
      </c>
      <c r="AF48" s="197" t="str">
        <f t="shared" si="19"/>
        <v/>
      </c>
      <c r="AG48" s="197" t="str">
        <f t="shared" si="19"/>
        <v/>
      </c>
      <c r="AH48" s="197" t="str">
        <f t="shared" si="19"/>
        <v/>
      </c>
      <c r="AI48" s="294" t="str">
        <f t="shared" si="19"/>
        <v/>
      </c>
      <c r="AJ48" s="151"/>
    </row>
    <row r="49" ht="21.0" customHeight="1">
      <c r="A49" s="186"/>
      <c r="B49" s="199" t="s">
        <v>89</v>
      </c>
      <c r="C49" s="200"/>
      <c r="D49" s="201"/>
      <c r="E49" s="373">
        <f t="shared" ref="E49:AI49" si="20">E47-E48</f>
        <v>111.1</v>
      </c>
      <c r="F49" s="203">
        <f t="shared" si="20"/>
        <v>111.1</v>
      </c>
      <c r="G49" s="203">
        <f t="shared" si="20"/>
        <v>111.1</v>
      </c>
      <c r="H49" s="203">
        <f t="shared" si="20"/>
        <v>111.1</v>
      </c>
      <c r="I49" s="203">
        <f t="shared" si="20"/>
        <v>111.1</v>
      </c>
      <c r="J49" s="203">
        <f t="shared" si="20"/>
        <v>111.1</v>
      </c>
      <c r="K49" s="203">
        <f t="shared" si="20"/>
        <v>111.1</v>
      </c>
      <c r="L49" s="203">
        <f t="shared" si="20"/>
        <v>111.1</v>
      </c>
      <c r="M49" s="203">
        <f t="shared" si="20"/>
        <v>111.1</v>
      </c>
      <c r="N49" s="203">
        <f t="shared" si="20"/>
        <v>111.1</v>
      </c>
      <c r="O49" s="203">
        <f t="shared" si="20"/>
        <v>111.1</v>
      </c>
      <c r="P49" s="203">
        <f t="shared" si="20"/>
        <v>111.1</v>
      </c>
      <c r="Q49" s="203">
        <f t="shared" si="20"/>
        <v>111.1</v>
      </c>
      <c r="R49" s="203">
        <f t="shared" si="20"/>
        <v>111.1</v>
      </c>
      <c r="S49" s="203">
        <f t="shared" si="20"/>
        <v>111.1</v>
      </c>
      <c r="T49" s="203">
        <f t="shared" si="20"/>
        <v>111.1</v>
      </c>
      <c r="U49" s="203">
        <f t="shared" si="20"/>
        <v>111.1</v>
      </c>
      <c r="V49" s="203">
        <f t="shared" si="20"/>
        <v>111.1</v>
      </c>
      <c r="W49" s="203">
        <f t="shared" si="20"/>
        <v>111.1</v>
      </c>
      <c r="X49" s="203">
        <f t="shared" si="20"/>
        <v>111.1</v>
      </c>
      <c r="Y49" s="203">
        <f t="shared" si="20"/>
        <v>111.1</v>
      </c>
      <c r="Z49" s="203">
        <f t="shared" si="20"/>
        <v>111.1</v>
      </c>
      <c r="AA49" s="203">
        <f t="shared" si="20"/>
        <v>111.1</v>
      </c>
      <c r="AB49" s="203">
        <f t="shared" si="20"/>
        <v>111.1</v>
      </c>
      <c r="AC49" s="203">
        <f t="shared" si="20"/>
        <v>111.1</v>
      </c>
      <c r="AD49" s="203">
        <f t="shared" si="20"/>
        <v>111.1</v>
      </c>
      <c r="AE49" s="203">
        <f t="shared" si="20"/>
        <v>111.1</v>
      </c>
      <c r="AF49" s="203">
        <f t="shared" si="20"/>
        <v>111.1</v>
      </c>
      <c r="AG49" s="203">
        <f t="shared" si="20"/>
        <v>111.1</v>
      </c>
      <c r="AH49" s="203">
        <f t="shared" si="20"/>
        <v>111.1</v>
      </c>
      <c r="AI49" s="318">
        <f t="shared" si="20"/>
        <v>111.1</v>
      </c>
      <c r="AJ49" s="151"/>
    </row>
    <row r="50" ht="21.0" customHeight="1">
      <c r="A50" s="187" t="s">
        <v>11</v>
      </c>
      <c r="B50" s="205" t="s">
        <v>85</v>
      </c>
      <c r="C50" s="206"/>
      <c r="D50" s="207"/>
      <c r="E50" s="323"/>
      <c r="F50" s="325">
        <f t="shared" ref="F50:AI50" si="21">E54</f>
        <v>0</v>
      </c>
      <c r="G50" s="325">
        <f t="shared" si="21"/>
        <v>0</v>
      </c>
      <c r="H50" s="325">
        <f t="shared" si="21"/>
        <v>0</v>
      </c>
      <c r="I50" s="325">
        <f t="shared" si="21"/>
        <v>0</v>
      </c>
      <c r="J50" s="325">
        <f t="shared" si="21"/>
        <v>0</v>
      </c>
      <c r="K50" s="325">
        <f t="shared" si="21"/>
        <v>0</v>
      </c>
      <c r="L50" s="325">
        <f t="shared" si="21"/>
        <v>0</v>
      </c>
      <c r="M50" s="325">
        <f t="shared" si="21"/>
        <v>0</v>
      </c>
      <c r="N50" s="325">
        <f t="shared" si="21"/>
        <v>0</v>
      </c>
      <c r="O50" s="325">
        <f t="shared" si="21"/>
        <v>0</v>
      </c>
      <c r="P50" s="325">
        <f t="shared" si="21"/>
        <v>0</v>
      </c>
      <c r="Q50" s="325">
        <f t="shared" si="21"/>
        <v>0</v>
      </c>
      <c r="R50" s="325">
        <f t="shared" si="21"/>
        <v>0</v>
      </c>
      <c r="S50" s="325">
        <f t="shared" si="21"/>
        <v>0</v>
      </c>
      <c r="T50" s="325">
        <f t="shared" si="21"/>
        <v>0</v>
      </c>
      <c r="U50" s="325">
        <f t="shared" si="21"/>
        <v>0</v>
      </c>
      <c r="V50" s="325">
        <f t="shared" si="21"/>
        <v>0</v>
      </c>
      <c r="W50" s="325">
        <f t="shared" si="21"/>
        <v>0</v>
      </c>
      <c r="X50" s="325">
        <f t="shared" si="21"/>
        <v>0</v>
      </c>
      <c r="Y50" s="325">
        <f t="shared" si="21"/>
        <v>0</v>
      </c>
      <c r="Z50" s="325">
        <f t="shared" si="21"/>
        <v>0</v>
      </c>
      <c r="AA50" s="325">
        <f t="shared" si="21"/>
        <v>0</v>
      </c>
      <c r="AB50" s="325">
        <f t="shared" si="21"/>
        <v>0</v>
      </c>
      <c r="AC50" s="325">
        <f t="shared" si="21"/>
        <v>0</v>
      </c>
      <c r="AD50" s="325">
        <f t="shared" si="21"/>
        <v>0</v>
      </c>
      <c r="AE50" s="325">
        <f t="shared" si="21"/>
        <v>0</v>
      </c>
      <c r="AF50" s="325">
        <f t="shared" si="21"/>
        <v>0</v>
      </c>
      <c r="AG50" s="325">
        <f t="shared" si="21"/>
        <v>0</v>
      </c>
      <c r="AH50" s="325">
        <f t="shared" si="21"/>
        <v>0</v>
      </c>
      <c r="AI50" s="328">
        <f t="shared" si="21"/>
        <v>0</v>
      </c>
      <c r="AJ50" s="151"/>
    </row>
    <row r="51" ht="21.0" customHeight="1">
      <c r="A51" s="167"/>
      <c r="B51" s="192" t="s">
        <v>91</v>
      </c>
      <c r="C51" s="105"/>
      <c r="D51" s="106"/>
      <c r="E51" s="331">
        <v>0.0</v>
      </c>
      <c r="F51" s="332">
        <v>0.0</v>
      </c>
      <c r="G51" s="334">
        <v>0.0</v>
      </c>
      <c r="H51" s="334">
        <v>0.0</v>
      </c>
      <c r="I51" s="334">
        <v>0.0</v>
      </c>
      <c r="J51" s="334">
        <v>0.0</v>
      </c>
      <c r="K51" s="334">
        <v>0.0</v>
      </c>
      <c r="L51" s="334">
        <v>0.0</v>
      </c>
      <c r="M51" s="334">
        <v>0.0</v>
      </c>
      <c r="N51" s="334">
        <v>0.0</v>
      </c>
      <c r="O51" s="334">
        <v>0.0</v>
      </c>
      <c r="P51" s="334">
        <v>0.0</v>
      </c>
      <c r="Q51" s="334">
        <v>0.0</v>
      </c>
      <c r="R51" s="334">
        <v>0.0</v>
      </c>
      <c r="S51" s="334">
        <v>0.0</v>
      </c>
      <c r="T51" s="334">
        <v>0.0</v>
      </c>
      <c r="U51" s="334">
        <v>0.0</v>
      </c>
      <c r="V51" s="334">
        <v>0.0</v>
      </c>
      <c r="W51" s="334">
        <v>0.0</v>
      </c>
      <c r="X51" s="334">
        <v>0.0</v>
      </c>
      <c r="Y51" s="334">
        <v>0.0</v>
      </c>
      <c r="Z51" s="334">
        <v>0.0</v>
      </c>
      <c r="AA51" s="334">
        <v>0.0</v>
      </c>
      <c r="AB51" s="334">
        <v>0.0</v>
      </c>
      <c r="AC51" s="334">
        <v>0.0</v>
      </c>
      <c r="AD51" s="334">
        <v>0.0</v>
      </c>
      <c r="AE51" s="334">
        <v>0.0</v>
      </c>
      <c r="AF51" s="334">
        <v>0.0</v>
      </c>
      <c r="AG51" s="334">
        <v>0.0</v>
      </c>
      <c r="AH51" s="334">
        <v>0.0</v>
      </c>
      <c r="AI51" s="336">
        <v>0.0</v>
      </c>
      <c r="AJ51" s="151"/>
    </row>
    <row r="52" ht="21.0" customHeight="1">
      <c r="A52" s="167"/>
      <c r="B52" s="192" t="s">
        <v>88</v>
      </c>
      <c r="C52" s="105"/>
      <c r="D52" s="106"/>
      <c r="E52" s="338">
        <f t="shared" ref="E52:AI52" si="22">SUM(E50:E51)</f>
        <v>0</v>
      </c>
      <c r="F52" s="334">
        <f t="shared" si="22"/>
        <v>0</v>
      </c>
      <c r="G52" s="334">
        <f t="shared" si="22"/>
        <v>0</v>
      </c>
      <c r="H52" s="382">
        <f t="shared" si="22"/>
        <v>0</v>
      </c>
      <c r="I52" s="334">
        <f t="shared" si="22"/>
        <v>0</v>
      </c>
      <c r="J52" s="334">
        <f t="shared" si="22"/>
        <v>0</v>
      </c>
      <c r="K52" s="334">
        <f t="shared" si="22"/>
        <v>0</v>
      </c>
      <c r="L52" s="334">
        <f t="shared" si="22"/>
        <v>0</v>
      </c>
      <c r="M52" s="334">
        <f t="shared" si="22"/>
        <v>0</v>
      </c>
      <c r="N52" s="334">
        <f t="shared" si="22"/>
        <v>0</v>
      </c>
      <c r="O52" s="334">
        <f t="shared" si="22"/>
        <v>0</v>
      </c>
      <c r="P52" s="334">
        <f t="shared" si="22"/>
        <v>0</v>
      </c>
      <c r="Q52" s="334">
        <f t="shared" si="22"/>
        <v>0</v>
      </c>
      <c r="R52" s="334">
        <f t="shared" si="22"/>
        <v>0</v>
      </c>
      <c r="S52" s="334">
        <f t="shared" si="22"/>
        <v>0</v>
      </c>
      <c r="T52" s="334">
        <f t="shared" si="22"/>
        <v>0</v>
      </c>
      <c r="U52" s="334">
        <f t="shared" si="22"/>
        <v>0</v>
      </c>
      <c r="V52" s="334">
        <f t="shared" si="22"/>
        <v>0</v>
      </c>
      <c r="W52" s="334">
        <f t="shared" si="22"/>
        <v>0</v>
      </c>
      <c r="X52" s="334">
        <f t="shared" si="22"/>
        <v>0</v>
      </c>
      <c r="Y52" s="334">
        <f t="shared" si="22"/>
        <v>0</v>
      </c>
      <c r="Z52" s="334">
        <f t="shared" si="22"/>
        <v>0</v>
      </c>
      <c r="AA52" s="334">
        <f t="shared" si="22"/>
        <v>0</v>
      </c>
      <c r="AB52" s="334">
        <f t="shared" si="22"/>
        <v>0</v>
      </c>
      <c r="AC52" s="334">
        <f t="shared" si="22"/>
        <v>0</v>
      </c>
      <c r="AD52" s="334">
        <f t="shared" si="22"/>
        <v>0</v>
      </c>
      <c r="AE52" s="334">
        <f t="shared" si="22"/>
        <v>0</v>
      </c>
      <c r="AF52" s="334">
        <f t="shared" si="22"/>
        <v>0</v>
      </c>
      <c r="AG52" s="334">
        <f t="shared" si="22"/>
        <v>0</v>
      </c>
      <c r="AH52" s="334">
        <f t="shared" si="22"/>
        <v>0</v>
      </c>
      <c r="AI52" s="336">
        <f t="shared" si="22"/>
        <v>0</v>
      </c>
      <c r="AJ52" s="151"/>
    </row>
    <row r="53" ht="21.0" customHeight="1">
      <c r="A53" s="167"/>
      <c r="B53" s="192" t="s">
        <v>26</v>
      </c>
      <c r="C53" s="105"/>
      <c r="D53" s="106"/>
      <c r="E53" s="338" t="str">
        <f t="shared" ref="E53:AI53" si="23">IF(OR(E5="Y",E5="Z"),E37*0.02,)</f>
        <v/>
      </c>
      <c r="F53" s="334" t="str">
        <f t="shared" si="23"/>
        <v/>
      </c>
      <c r="G53" s="334" t="str">
        <f t="shared" si="23"/>
        <v/>
      </c>
      <c r="H53" s="334" t="str">
        <f t="shared" si="23"/>
        <v/>
      </c>
      <c r="I53" s="334" t="str">
        <f t="shared" si="23"/>
        <v/>
      </c>
      <c r="J53" s="334" t="str">
        <f t="shared" si="23"/>
        <v/>
      </c>
      <c r="K53" s="334" t="str">
        <f t="shared" si="23"/>
        <v/>
      </c>
      <c r="L53" s="334" t="str">
        <f t="shared" si="23"/>
        <v/>
      </c>
      <c r="M53" s="334" t="str">
        <f t="shared" si="23"/>
        <v/>
      </c>
      <c r="N53" s="334" t="str">
        <f t="shared" si="23"/>
        <v/>
      </c>
      <c r="O53" s="334" t="str">
        <f t="shared" si="23"/>
        <v/>
      </c>
      <c r="P53" s="334" t="str">
        <f t="shared" si="23"/>
        <v/>
      </c>
      <c r="Q53" s="334" t="str">
        <f t="shared" si="23"/>
        <v/>
      </c>
      <c r="R53" s="334" t="str">
        <f t="shared" si="23"/>
        <v/>
      </c>
      <c r="S53" s="334" t="str">
        <f t="shared" si="23"/>
        <v/>
      </c>
      <c r="T53" s="334" t="str">
        <f t="shared" si="23"/>
        <v/>
      </c>
      <c r="U53" s="334" t="str">
        <f t="shared" si="23"/>
        <v/>
      </c>
      <c r="V53" s="334" t="str">
        <f t="shared" si="23"/>
        <v/>
      </c>
      <c r="W53" s="334" t="str">
        <f t="shared" si="23"/>
        <v/>
      </c>
      <c r="X53" s="334" t="str">
        <f t="shared" si="23"/>
        <v/>
      </c>
      <c r="Y53" s="334" t="str">
        <f t="shared" si="23"/>
        <v/>
      </c>
      <c r="Z53" s="334" t="str">
        <f t="shared" si="23"/>
        <v/>
      </c>
      <c r="AA53" s="334" t="str">
        <f t="shared" si="23"/>
        <v/>
      </c>
      <c r="AB53" s="334" t="str">
        <f t="shared" si="23"/>
        <v/>
      </c>
      <c r="AC53" s="334" t="str">
        <f t="shared" si="23"/>
        <v/>
      </c>
      <c r="AD53" s="334" t="str">
        <f t="shared" si="23"/>
        <v/>
      </c>
      <c r="AE53" s="334" t="str">
        <f t="shared" si="23"/>
        <v/>
      </c>
      <c r="AF53" s="334" t="str">
        <f t="shared" si="23"/>
        <v/>
      </c>
      <c r="AG53" s="334" t="str">
        <f t="shared" si="23"/>
        <v/>
      </c>
      <c r="AH53" s="334" t="str">
        <f t="shared" si="23"/>
        <v/>
      </c>
      <c r="AI53" s="336" t="str">
        <f t="shared" si="23"/>
        <v/>
      </c>
      <c r="AJ53" s="151"/>
    </row>
    <row r="54" ht="21.0" customHeight="1">
      <c r="A54" s="186"/>
      <c r="B54" s="199" t="s">
        <v>89</v>
      </c>
      <c r="C54" s="200"/>
      <c r="D54" s="201"/>
      <c r="E54" s="343">
        <f t="shared" ref="E54:AI54" si="24">E52-E53</f>
        <v>0</v>
      </c>
      <c r="F54" s="345">
        <f t="shared" si="24"/>
        <v>0</v>
      </c>
      <c r="G54" s="345">
        <f t="shared" si="24"/>
        <v>0</v>
      </c>
      <c r="H54" s="345">
        <f t="shared" si="24"/>
        <v>0</v>
      </c>
      <c r="I54" s="345">
        <f t="shared" si="24"/>
        <v>0</v>
      </c>
      <c r="J54" s="345">
        <f t="shared" si="24"/>
        <v>0</v>
      </c>
      <c r="K54" s="345">
        <f t="shared" si="24"/>
        <v>0</v>
      </c>
      <c r="L54" s="345">
        <f t="shared" si="24"/>
        <v>0</v>
      </c>
      <c r="M54" s="345">
        <f t="shared" si="24"/>
        <v>0</v>
      </c>
      <c r="N54" s="345">
        <f t="shared" si="24"/>
        <v>0</v>
      </c>
      <c r="O54" s="345">
        <f t="shared" si="24"/>
        <v>0</v>
      </c>
      <c r="P54" s="345">
        <f t="shared" si="24"/>
        <v>0</v>
      </c>
      <c r="Q54" s="345">
        <f t="shared" si="24"/>
        <v>0</v>
      </c>
      <c r="R54" s="345">
        <f t="shared" si="24"/>
        <v>0</v>
      </c>
      <c r="S54" s="345">
        <f t="shared" si="24"/>
        <v>0</v>
      </c>
      <c r="T54" s="345">
        <f t="shared" si="24"/>
        <v>0</v>
      </c>
      <c r="U54" s="345">
        <f t="shared" si="24"/>
        <v>0</v>
      </c>
      <c r="V54" s="345">
        <f t="shared" si="24"/>
        <v>0</v>
      </c>
      <c r="W54" s="345">
        <f t="shared" si="24"/>
        <v>0</v>
      </c>
      <c r="X54" s="345">
        <f t="shared" si="24"/>
        <v>0</v>
      </c>
      <c r="Y54" s="345">
        <f t="shared" si="24"/>
        <v>0</v>
      </c>
      <c r="Z54" s="345">
        <f t="shared" si="24"/>
        <v>0</v>
      </c>
      <c r="AA54" s="345">
        <f t="shared" si="24"/>
        <v>0</v>
      </c>
      <c r="AB54" s="345">
        <f t="shared" si="24"/>
        <v>0</v>
      </c>
      <c r="AC54" s="345">
        <f t="shared" si="24"/>
        <v>0</v>
      </c>
      <c r="AD54" s="345">
        <f t="shared" si="24"/>
        <v>0</v>
      </c>
      <c r="AE54" s="345">
        <f t="shared" si="24"/>
        <v>0</v>
      </c>
      <c r="AF54" s="345">
        <f t="shared" si="24"/>
        <v>0</v>
      </c>
      <c r="AG54" s="345">
        <f t="shared" si="24"/>
        <v>0</v>
      </c>
      <c r="AH54" s="345">
        <f t="shared" si="24"/>
        <v>0</v>
      </c>
      <c r="AI54" s="350">
        <f t="shared" si="24"/>
        <v>0</v>
      </c>
      <c r="AJ54" s="151"/>
    </row>
    <row r="55" ht="21.0" customHeight="1">
      <c r="A55" s="230" t="s">
        <v>10</v>
      </c>
      <c r="B55" s="231" t="s">
        <v>203</v>
      </c>
      <c r="C55" s="124"/>
      <c r="D55" s="125"/>
      <c r="E55" s="395">
        <f t="shared" ref="E55:AI55" si="25">E37*0.15</f>
        <v>0</v>
      </c>
      <c r="F55" s="190">
        <f t="shared" si="25"/>
        <v>0</v>
      </c>
      <c r="G55" s="190">
        <f t="shared" si="25"/>
        <v>0</v>
      </c>
      <c r="H55" s="190">
        <f t="shared" si="25"/>
        <v>0</v>
      </c>
      <c r="I55" s="190">
        <f t="shared" si="25"/>
        <v>0</v>
      </c>
      <c r="J55" s="190">
        <f t="shared" si="25"/>
        <v>0</v>
      </c>
      <c r="K55" s="190">
        <f t="shared" si="25"/>
        <v>0</v>
      </c>
      <c r="L55" s="190">
        <f t="shared" si="25"/>
        <v>0</v>
      </c>
      <c r="M55" s="190">
        <f t="shared" si="25"/>
        <v>0</v>
      </c>
      <c r="N55" s="190">
        <f t="shared" si="25"/>
        <v>0</v>
      </c>
      <c r="O55" s="190">
        <f t="shared" si="25"/>
        <v>0</v>
      </c>
      <c r="P55" s="190">
        <f t="shared" si="25"/>
        <v>0</v>
      </c>
      <c r="Q55" s="190">
        <f t="shared" si="25"/>
        <v>0</v>
      </c>
      <c r="R55" s="190">
        <f t="shared" si="25"/>
        <v>0</v>
      </c>
      <c r="S55" s="190">
        <f t="shared" si="25"/>
        <v>0</v>
      </c>
      <c r="T55" s="190">
        <f t="shared" si="25"/>
        <v>0</v>
      </c>
      <c r="U55" s="190">
        <f t="shared" si="25"/>
        <v>0</v>
      </c>
      <c r="V55" s="190">
        <f t="shared" si="25"/>
        <v>0</v>
      </c>
      <c r="W55" s="190">
        <f t="shared" si="25"/>
        <v>0</v>
      </c>
      <c r="X55" s="190">
        <f t="shared" si="25"/>
        <v>0</v>
      </c>
      <c r="Y55" s="190">
        <f t="shared" si="25"/>
        <v>0</v>
      </c>
      <c r="Z55" s="190">
        <f t="shared" si="25"/>
        <v>0</v>
      </c>
      <c r="AA55" s="190">
        <f t="shared" si="25"/>
        <v>0</v>
      </c>
      <c r="AB55" s="190">
        <f t="shared" si="25"/>
        <v>0</v>
      </c>
      <c r="AC55" s="190">
        <f t="shared" si="25"/>
        <v>0</v>
      </c>
      <c r="AD55" s="190">
        <f t="shared" si="25"/>
        <v>0</v>
      </c>
      <c r="AE55" s="190">
        <f t="shared" si="25"/>
        <v>0</v>
      </c>
      <c r="AF55" s="190">
        <f t="shared" si="25"/>
        <v>0</v>
      </c>
      <c r="AG55" s="190">
        <f t="shared" si="25"/>
        <v>0</v>
      </c>
      <c r="AH55" s="190">
        <f t="shared" si="25"/>
        <v>0</v>
      </c>
      <c r="AI55" s="399">
        <f t="shared" si="25"/>
        <v>0</v>
      </c>
      <c r="AJ55" s="151"/>
    </row>
    <row r="56" ht="21.0" customHeight="1">
      <c r="A56" s="230" t="s">
        <v>93</v>
      </c>
      <c r="B56" s="236" t="s">
        <v>203</v>
      </c>
      <c r="C56" s="105"/>
      <c r="D56" s="106"/>
      <c r="E56" s="402">
        <f t="shared" ref="E56:AI56" si="26">IF(E5="Y",0,E37*0.05)</f>
        <v>0</v>
      </c>
      <c r="F56" s="197">
        <f t="shared" si="26"/>
        <v>0</v>
      </c>
      <c r="G56" s="197">
        <f t="shared" si="26"/>
        <v>0</v>
      </c>
      <c r="H56" s="197">
        <f t="shared" si="26"/>
        <v>0</v>
      </c>
      <c r="I56" s="197">
        <f t="shared" si="26"/>
        <v>0</v>
      </c>
      <c r="J56" s="197">
        <f t="shared" si="26"/>
        <v>0</v>
      </c>
      <c r="K56" s="197">
        <f t="shared" si="26"/>
        <v>0</v>
      </c>
      <c r="L56" s="197">
        <f t="shared" si="26"/>
        <v>0</v>
      </c>
      <c r="M56" s="197">
        <f t="shared" si="26"/>
        <v>0</v>
      </c>
      <c r="N56" s="197">
        <f t="shared" si="26"/>
        <v>0</v>
      </c>
      <c r="O56" s="197">
        <f t="shared" si="26"/>
        <v>0</v>
      </c>
      <c r="P56" s="197">
        <f t="shared" si="26"/>
        <v>0</v>
      </c>
      <c r="Q56" s="197">
        <f t="shared" si="26"/>
        <v>0</v>
      </c>
      <c r="R56" s="197">
        <f t="shared" si="26"/>
        <v>0</v>
      </c>
      <c r="S56" s="197">
        <f t="shared" si="26"/>
        <v>0</v>
      </c>
      <c r="T56" s="197">
        <f t="shared" si="26"/>
        <v>0</v>
      </c>
      <c r="U56" s="197">
        <f t="shared" si="26"/>
        <v>0</v>
      </c>
      <c r="V56" s="197">
        <f t="shared" si="26"/>
        <v>0</v>
      </c>
      <c r="W56" s="197">
        <f t="shared" si="26"/>
        <v>0</v>
      </c>
      <c r="X56" s="197">
        <f t="shared" si="26"/>
        <v>0</v>
      </c>
      <c r="Y56" s="197">
        <f t="shared" si="26"/>
        <v>0</v>
      </c>
      <c r="Z56" s="197">
        <f t="shared" si="26"/>
        <v>0</v>
      </c>
      <c r="AA56" s="197">
        <f t="shared" si="26"/>
        <v>0</v>
      </c>
      <c r="AB56" s="197">
        <f t="shared" si="26"/>
        <v>0</v>
      </c>
      <c r="AC56" s="197">
        <f t="shared" si="26"/>
        <v>0</v>
      </c>
      <c r="AD56" s="197">
        <f t="shared" si="26"/>
        <v>0</v>
      </c>
      <c r="AE56" s="197">
        <f t="shared" si="26"/>
        <v>0</v>
      </c>
      <c r="AF56" s="197">
        <f t="shared" si="26"/>
        <v>0</v>
      </c>
      <c r="AG56" s="197">
        <f t="shared" si="26"/>
        <v>0</v>
      </c>
      <c r="AH56" s="197">
        <f t="shared" si="26"/>
        <v>0</v>
      </c>
      <c r="AI56" s="406">
        <f t="shared" si="26"/>
        <v>0</v>
      </c>
      <c r="AJ56" s="151"/>
    </row>
    <row r="57" ht="21.0" customHeight="1">
      <c r="A57" s="230" t="s">
        <v>12</v>
      </c>
      <c r="B57" s="236" t="s">
        <v>203</v>
      </c>
      <c r="C57" s="105"/>
      <c r="D57" s="106"/>
      <c r="E57" s="407">
        <f t="shared" ref="E57:AI57" si="27">E37*0.005</f>
        <v>0</v>
      </c>
      <c r="F57" s="408">
        <f t="shared" si="27"/>
        <v>0</v>
      </c>
      <c r="G57" s="408">
        <f t="shared" si="27"/>
        <v>0</v>
      </c>
      <c r="H57" s="408">
        <f t="shared" si="27"/>
        <v>0</v>
      </c>
      <c r="I57" s="408">
        <f t="shared" si="27"/>
        <v>0</v>
      </c>
      <c r="J57" s="408">
        <f t="shared" si="27"/>
        <v>0</v>
      </c>
      <c r="K57" s="408">
        <f t="shared" si="27"/>
        <v>0</v>
      </c>
      <c r="L57" s="408">
        <f t="shared" si="27"/>
        <v>0</v>
      </c>
      <c r="M57" s="408">
        <f t="shared" si="27"/>
        <v>0</v>
      </c>
      <c r="N57" s="408">
        <f t="shared" si="27"/>
        <v>0</v>
      </c>
      <c r="O57" s="408">
        <f t="shared" si="27"/>
        <v>0</v>
      </c>
      <c r="P57" s="408">
        <f t="shared" si="27"/>
        <v>0</v>
      </c>
      <c r="Q57" s="408">
        <f t="shared" si="27"/>
        <v>0</v>
      </c>
      <c r="R57" s="408">
        <f t="shared" si="27"/>
        <v>0</v>
      </c>
      <c r="S57" s="408">
        <f t="shared" si="27"/>
        <v>0</v>
      </c>
      <c r="T57" s="408">
        <f t="shared" si="27"/>
        <v>0</v>
      </c>
      <c r="U57" s="408">
        <f t="shared" si="27"/>
        <v>0</v>
      </c>
      <c r="V57" s="408">
        <f t="shared" si="27"/>
        <v>0</v>
      </c>
      <c r="W57" s="408">
        <f t="shared" si="27"/>
        <v>0</v>
      </c>
      <c r="X57" s="408">
        <f t="shared" si="27"/>
        <v>0</v>
      </c>
      <c r="Y57" s="408">
        <f t="shared" si="27"/>
        <v>0</v>
      </c>
      <c r="Z57" s="408">
        <f t="shared" si="27"/>
        <v>0</v>
      </c>
      <c r="AA57" s="408">
        <f t="shared" si="27"/>
        <v>0</v>
      </c>
      <c r="AB57" s="408">
        <f t="shared" si="27"/>
        <v>0</v>
      </c>
      <c r="AC57" s="408">
        <f t="shared" si="27"/>
        <v>0</v>
      </c>
      <c r="AD57" s="408">
        <f t="shared" si="27"/>
        <v>0</v>
      </c>
      <c r="AE57" s="408">
        <f t="shared" si="27"/>
        <v>0</v>
      </c>
      <c r="AF57" s="408">
        <f t="shared" si="27"/>
        <v>0</v>
      </c>
      <c r="AG57" s="408">
        <f t="shared" si="27"/>
        <v>0</v>
      </c>
      <c r="AH57" s="408">
        <f t="shared" si="27"/>
        <v>0</v>
      </c>
      <c r="AI57" s="412">
        <f t="shared" si="27"/>
        <v>0</v>
      </c>
      <c r="AJ57" s="151"/>
    </row>
    <row r="58" ht="21.0" customHeight="1">
      <c r="A58" s="187" t="s">
        <v>26</v>
      </c>
      <c r="B58" s="420"/>
      <c r="D58" s="249"/>
      <c r="E58" s="254" t="s">
        <v>95</v>
      </c>
      <c r="F58" s="134"/>
      <c r="G58" s="254" t="s">
        <v>96</v>
      </c>
      <c r="H58" s="134"/>
      <c r="I58" s="254" t="s">
        <v>97</v>
      </c>
      <c r="J58" s="134"/>
      <c r="K58" s="424" t="s">
        <v>3</v>
      </c>
      <c r="L58" s="252"/>
      <c r="M58" s="253"/>
      <c r="N58" s="252"/>
      <c r="O58" s="254" t="s">
        <v>98</v>
      </c>
      <c r="P58" s="133"/>
      <c r="Q58" s="133"/>
      <c r="R58" s="133"/>
      <c r="S58" s="133"/>
      <c r="T58" s="133"/>
      <c r="U58" s="133"/>
      <c r="V58" s="133"/>
      <c r="W58" s="133"/>
      <c r="X58" s="133"/>
      <c r="Y58" s="133"/>
      <c r="Z58" s="134"/>
      <c r="AA58" s="256" t="s">
        <v>100</v>
      </c>
      <c r="AB58" s="257"/>
      <c r="AC58" s="257"/>
      <c r="AD58" s="257"/>
      <c r="AE58" s="257"/>
      <c r="AF58" s="257"/>
      <c r="AG58" s="257"/>
      <c r="AH58" s="257"/>
      <c r="AI58" s="259"/>
      <c r="AJ58" s="151"/>
    </row>
    <row r="59" ht="21.0" customHeight="1">
      <c r="A59" s="167"/>
      <c r="B59" s="261"/>
      <c r="D59" s="249"/>
      <c r="E59" s="428">
        <v>43586.0</v>
      </c>
      <c r="F59" s="264"/>
      <c r="G59" s="428">
        <v>43586.0</v>
      </c>
      <c r="H59" s="264"/>
      <c r="I59" s="430">
        <v>2.0</v>
      </c>
      <c r="J59" s="264"/>
      <c r="K59" s="267"/>
      <c r="L59" s="269"/>
      <c r="M59" s="267"/>
      <c r="N59" s="269"/>
      <c r="O59" s="271" t="s">
        <v>8</v>
      </c>
      <c r="P59" s="269"/>
      <c r="Q59" s="271" t="s">
        <v>30</v>
      </c>
      <c r="R59" s="269"/>
      <c r="S59" s="271" t="s">
        <v>11</v>
      </c>
      <c r="T59" s="269"/>
      <c r="U59" s="271" t="s">
        <v>10</v>
      </c>
      <c r="V59" s="269"/>
      <c r="W59" s="271" t="s">
        <v>17</v>
      </c>
      <c r="X59" s="269"/>
      <c r="Y59" s="271" t="s">
        <v>107</v>
      </c>
      <c r="Z59" s="269"/>
      <c r="AA59" s="273" t="s">
        <v>108</v>
      </c>
      <c r="AB59" s="275" t="s">
        <v>76</v>
      </c>
      <c r="AC59" s="275" t="s">
        <v>78</v>
      </c>
      <c r="AD59" s="275" t="s">
        <v>80</v>
      </c>
      <c r="AE59" s="275" t="s">
        <v>82</v>
      </c>
      <c r="AF59" s="275" t="s">
        <v>90</v>
      </c>
      <c r="AG59" s="275" t="s">
        <v>77</v>
      </c>
      <c r="AH59" s="275" t="s">
        <v>110</v>
      </c>
      <c r="AI59" s="434" t="s">
        <v>111</v>
      </c>
      <c r="AJ59" s="151"/>
    </row>
    <row r="60" ht="21.0" customHeight="1">
      <c r="A60" s="167"/>
      <c r="B60" s="279" t="s">
        <v>113</v>
      </c>
      <c r="C60" s="105"/>
      <c r="D60" s="106"/>
      <c r="E60" s="438">
        <f>ATTENDANCE!F19</f>
        <v>28609.11</v>
      </c>
      <c r="F60" s="134"/>
      <c r="G60" s="441">
        <f>ATTENDANCE!H19</f>
        <v>-18293.55</v>
      </c>
      <c r="H60" s="134"/>
      <c r="I60" s="444">
        <f>ATTENDANCE!J19</f>
        <v>0</v>
      </c>
      <c r="J60" s="260"/>
      <c r="K60" s="447">
        <f t="shared" ref="K60:K64" si="28">SUM(E60:J60)</f>
        <v>10315.56</v>
      </c>
      <c r="L60" s="291"/>
      <c r="M60" s="236" t="s">
        <v>85</v>
      </c>
      <c r="N60" s="106"/>
      <c r="O60" s="450">
        <f>E38</f>
        <v>309.4</v>
      </c>
      <c r="P60" s="134"/>
      <c r="Q60" s="453">
        <f>E44</f>
        <v>111.1</v>
      </c>
      <c r="R60" s="134"/>
      <c r="S60" s="453" t="str">
        <f t="shared" ref="S60:S61" si="29">E50</f>
        <v/>
      </c>
      <c r="T60" s="134"/>
      <c r="U60" s="458">
        <f>SUM(E55:AI55)</f>
        <v>0</v>
      </c>
      <c r="V60" s="268"/>
      <c r="W60" s="458">
        <f>SUM(E56:AI56)</f>
        <v>0</v>
      </c>
      <c r="X60" s="268"/>
      <c r="Y60" s="458">
        <f>SUM(E57:AI57)</f>
        <v>0</v>
      </c>
      <c r="Z60" s="299"/>
      <c r="AA60" s="301" t="s">
        <v>15</v>
      </c>
      <c r="AB60" s="304">
        <f t="shared" ref="AB60:AB63" si="30">SUM(E7:AI7)</f>
        <v>0</v>
      </c>
      <c r="AC60" s="304">
        <f t="shared" ref="AC60:AC63" si="31">SUM(E12:AI12)</f>
        <v>0</v>
      </c>
      <c r="AD60" s="306">
        <f t="shared" ref="AD60:AD63" si="32">SUM(E17:AI17)</f>
        <v>0</v>
      </c>
      <c r="AE60" s="306">
        <f t="shared" ref="AE60:AE63" si="33">SUM(E22:AI22)</f>
        <v>0</v>
      </c>
      <c r="AF60" s="306">
        <f t="shared" ref="AF60:AF63" si="34">SUM(E27:AI27)</f>
        <v>0</v>
      </c>
      <c r="AG60" s="306">
        <f t="shared" ref="AG60:AG64" si="35">SUM(AB60:AF60)</f>
        <v>0</v>
      </c>
      <c r="AH60" s="306">
        <f>AG64*SUM(ENROLL.!L5:L9)/SUM(ENROLL.!K5:K9)</f>
        <v>0</v>
      </c>
      <c r="AI60" s="326">
        <f>AG64*SUM(ENROLL.!M5:M9)/SUM(ENROLL.!K5:K9)</f>
        <v>0</v>
      </c>
      <c r="AJ60" s="151"/>
    </row>
    <row r="61" ht="21.0" customHeight="1">
      <c r="A61" s="167"/>
      <c r="B61" s="279" t="s">
        <v>144</v>
      </c>
      <c r="C61" s="105"/>
      <c r="D61" s="106"/>
      <c r="E61" s="468">
        <f>ATTENDANCE!F20</f>
        <v>0</v>
      </c>
      <c r="F61" s="10"/>
      <c r="G61" s="469">
        <f>ATTENDANCE!H20</f>
        <v>0</v>
      </c>
      <c r="H61" s="10"/>
      <c r="I61" s="469">
        <f>ATTENDANCE!J20</f>
        <v>0</v>
      </c>
      <c r="J61" s="10"/>
      <c r="K61" s="470">
        <f t="shared" si="28"/>
        <v>0</v>
      </c>
      <c r="L61" s="317"/>
      <c r="M61" s="236" t="s">
        <v>147</v>
      </c>
      <c r="N61" s="106"/>
      <c r="O61" s="471">
        <f>SUM(E39:AI39)+SUM(E40:AI40)</f>
        <v>0</v>
      </c>
      <c r="P61" s="10"/>
      <c r="Q61" s="472">
        <f>SUM(E45:AI46)</f>
        <v>0</v>
      </c>
      <c r="R61" s="10"/>
      <c r="S61" s="472">
        <f t="shared" si="29"/>
        <v>0</v>
      </c>
      <c r="T61" s="10"/>
      <c r="U61" s="313"/>
      <c r="V61" s="249"/>
      <c r="W61" s="313"/>
      <c r="X61" s="249"/>
      <c r="Y61" s="313"/>
      <c r="Z61" s="289"/>
      <c r="AA61" s="301" t="s">
        <v>13</v>
      </c>
      <c r="AB61" s="304">
        <f t="shared" si="30"/>
        <v>0</v>
      </c>
      <c r="AC61" s="304">
        <f t="shared" si="31"/>
        <v>0</v>
      </c>
      <c r="AD61" s="306">
        <f t="shared" si="32"/>
        <v>0</v>
      </c>
      <c r="AE61" s="306">
        <f t="shared" si="33"/>
        <v>0</v>
      </c>
      <c r="AF61" s="306">
        <f t="shared" si="34"/>
        <v>0</v>
      </c>
      <c r="AG61" s="306">
        <f t="shared" si="35"/>
        <v>0</v>
      </c>
      <c r="AH61" s="306">
        <f>AG64*SUM(ENROLL.!C5:C9)/SUM(ENROLL.!K5:K9)</f>
        <v>0</v>
      </c>
      <c r="AI61" s="326">
        <f>AG64*SUM(ENROLL.!D5:D9)/SUM(ENROLL.!K5:K9)</f>
        <v>0</v>
      </c>
      <c r="AJ61" s="151"/>
    </row>
    <row r="62" ht="21.0" customHeight="1">
      <c r="A62" s="167"/>
      <c r="B62" s="279" t="s">
        <v>154</v>
      </c>
      <c r="C62" s="105"/>
      <c r="D62" s="106"/>
      <c r="E62" s="478">
        <f>SUM(E60:F61)</f>
        <v>28609.11</v>
      </c>
      <c r="F62" s="10"/>
      <c r="G62" s="470">
        <f>SUM(G60:H61)</f>
        <v>-18293.55</v>
      </c>
      <c r="H62" s="10"/>
      <c r="I62" s="470">
        <f>SUM(I60:J61)</f>
        <v>0</v>
      </c>
      <c r="J62" s="10"/>
      <c r="K62" s="470">
        <f t="shared" si="28"/>
        <v>10315.56</v>
      </c>
      <c r="L62" s="317"/>
      <c r="M62" s="236" t="s">
        <v>159</v>
      </c>
      <c r="N62" s="106"/>
      <c r="O62" s="482">
        <f>SUM(O60:P61)</f>
        <v>309.4</v>
      </c>
      <c r="P62" s="10"/>
      <c r="Q62" s="472">
        <f>SUM(Q60:R61)</f>
        <v>111.1</v>
      </c>
      <c r="R62" s="10"/>
      <c r="S62" s="472">
        <f>SUM(S60:T61)</f>
        <v>0</v>
      </c>
      <c r="T62" s="10"/>
      <c r="U62" s="313"/>
      <c r="V62" s="249"/>
      <c r="W62" s="313"/>
      <c r="X62" s="249"/>
      <c r="Y62" s="313"/>
      <c r="Z62" s="289"/>
      <c r="AA62" s="301" t="s">
        <v>14</v>
      </c>
      <c r="AB62" s="304">
        <f t="shared" si="30"/>
        <v>0</v>
      </c>
      <c r="AC62" s="304">
        <f t="shared" si="31"/>
        <v>0</v>
      </c>
      <c r="AD62" s="306">
        <f t="shared" si="32"/>
        <v>0</v>
      </c>
      <c r="AE62" s="309">
        <f t="shared" si="33"/>
        <v>0</v>
      </c>
      <c r="AF62" s="306">
        <f t="shared" si="34"/>
        <v>0</v>
      </c>
      <c r="AG62" s="306">
        <f t="shared" si="35"/>
        <v>0</v>
      </c>
      <c r="AH62" s="306">
        <f>AG64*(SUM(ENROLL.!F5:F9)/SUM(ENROLL.!K5:K9))</f>
        <v>0</v>
      </c>
      <c r="AI62" s="326">
        <f>AG64*SUM(ENROLL.!G5:G9)/SUM(ENROLL.!K5:K9)</f>
        <v>0</v>
      </c>
      <c r="AJ62" s="151"/>
    </row>
    <row r="63" ht="21.0" customHeight="1">
      <c r="A63" s="167"/>
      <c r="B63" s="279" t="s">
        <v>163</v>
      </c>
      <c r="C63" s="105"/>
      <c r="D63" s="106"/>
      <c r="E63" s="478">
        <f>(AG64)*4.48</f>
        <v>0</v>
      </c>
      <c r="F63" s="10"/>
      <c r="G63" s="470">
        <f>SUM(E37:AI37)*37*0.15</f>
        <v>0</v>
      </c>
      <c r="H63" s="10"/>
      <c r="I63" s="470">
        <f>I59:J59*1320</f>
        <v>2640</v>
      </c>
      <c r="J63" s="10"/>
      <c r="K63" s="470">
        <f t="shared" si="28"/>
        <v>2640</v>
      </c>
      <c r="L63" s="317"/>
      <c r="M63" s="236" t="s">
        <v>164</v>
      </c>
      <c r="N63" s="106"/>
      <c r="O63" s="482">
        <f>SUM(E42:AI42)</f>
        <v>0</v>
      </c>
      <c r="P63" s="10"/>
      <c r="Q63" s="472">
        <f>SUM(E48:AI48)</f>
        <v>0</v>
      </c>
      <c r="R63" s="10"/>
      <c r="S63" s="472">
        <f>SUM(E53:AI53)</f>
        <v>0</v>
      </c>
      <c r="T63" s="10"/>
      <c r="U63" s="313"/>
      <c r="V63" s="249"/>
      <c r="W63" s="313"/>
      <c r="X63" s="249"/>
      <c r="Y63" s="313"/>
      <c r="Z63" s="289"/>
      <c r="AA63" s="301" t="s">
        <v>16</v>
      </c>
      <c r="AB63" s="304">
        <f t="shared" si="30"/>
        <v>0</v>
      </c>
      <c r="AC63" s="304">
        <f t="shared" si="31"/>
        <v>0</v>
      </c>
      <c r="AD63" s="306">
        <f t="shared" si="32"/>
        <v>0</v>
      </c>
      <c r="AE63" s="306">
        <f t="shared" si="33"/>
        <v>0</v>
      </c>
      <c r="AF63" s="306">
        <f t="shared" si="34"/>
        <v>0</v>
      </c>
      <c r="AG63" s="306">
        <f t="shared" si="35"/>
        <v>0</v>
      </c>
      <c r="AH63" s="306">
        <f>AG64*SUM(ENROLL.!O5:O9)/SUM(ENROLL.!K5:K9)</f>
        <v>0</v>
      </c>
      <c r="AI63" s="326">
        <f>AG64*SUM(ENROLL.!P5:P9)/SUM(ENROLL.!K5:K9)</f>
        <v>0</v>
      </c>
      <c r="AJ63" s="151"/>
    </row>
    <row r="64" ht="21.0" customHeight="1">
      <c r="A64" s="344"/>
      <c r="B64" s="279" t="s">
        <v>165</v>
      </c>
      <c r="C64" s="105"/>
      <c r="D64" s="106"/>
      <c r="E64" s="486">
        <f>E62:F62-E63:F63</f>
        <v>28609.11</v>
      </c>
      <c r="F64" s="264"/>
      <c r="G64" s="487">
        <f>G62:H62-G63:H63</f>
        <v>-18293.55</v>
      </c>
      <c r="H64" s="264"/>
      <c r="I64" s="487">
        <f>I62:J62-I63:J63</f>
        <v>-2640</v>
      </c>
      <c r="J64" s="264"/>
      <c r="K64" s="487">
        <f t="shared" si="28"/>
        <v>7675.56</v>
      </c>
      <c r="L64" s="351"/>
      <c r="M64" s="236" t="s">
        <v>167</v>
      </c>
      <c r="N64" s="106"/>
      <c r="O64" s="488">
        <f>O62:P62-O63:P63</f>
        <v>309.4</v>
      </c>
      <c r="P64" s="264"/>
      <c r="Q64" s="489">
        <f>Q62:R62-Q63:R63</f>
        <v>111.1</v>
      </c>
      <c r="R64" s="264"/>
      <c r="S64" s="489">
        <f>S62:T62-S63:T63</f>
        <v>0</v>
      </c>
      <c r="T64" s="264"/>
      <c r="U64" s="267"/>
      <c r="V64" s="269"/>
      <c r="W64" s="267"/>
      <c r="X64" s="269"/>
      <c r="Y64" s="267"/>
      <c r="Z64" s="125"/>
      <c r="AA64" s="301" t="s">
        <v>3</v>
      </c>
      <c r="AB64" s="356">
        <f t="shared" ref="AB64:AF64" si="36">SUM(AB60:AB63)</f>
        <v>0</v>
      </c>
      <c r="AC64" s="357">
        <f t="shared" si="36"/>
        <v>0</v>
      </c>
      <c r="AD64" s="357">
        <f t="shared" si="36"/>
        <v>0</v>
      </c>
      <c r="AE64" s="357">
        <f t="shared" si="36"/>
        <v>0</v>
      </c>
      <c r="AF64" s="357">
        <f t="shared" si="36"/>
        <v>0</v>
      </c>
      <c r="AG64" s="357">
        <f t="shared" si="35"/>
        <v>0</v>
      </c>
      <c r="AH64" s="357">
        <f t="shared" ref="AH64:AI64" si="37">SUM(AH60:AH63)</f>
        <v>0</v>
      </c>
      <c r="AI64" s="358">
        <f t="shared" si="37"/>
        <v>0</v>
      </c>
      <c r="AJ64" s="296"/>
    </row>
    <row r="65" ht="30.75" customHeight="1">
      <c r="A65" s="363"/>
      <c r="C65" s="363"/>
      <c r="D65" s="363"/>
      <c r="E65" s="363"/>
    </row>
  </sheetData>
  <mergeCells count="111">
    <mergeCell ref="Q61:R61"/>
    <mergeCell ref="S61:T61"/>
    <mergeCell ref="S60:T60"/>
    <mergeCell ref="S59:T59"/>
    <mergeCell ref="AJ4:AJ64"/>
    <mergeCell ref="E1:AJ2"/>
    <mergeCell ref="O61:P61"/>
    <mergeCell ref="O59:P59"/>
    <mergeCell ref="O60:P60"/>
    <mergeCell ref="Q60:R60"/>
    <mergeCell ref="O58:Z58"/>
    <mergeCell ref="U59:V59"/>
    <mergeCell ref="Q59:R59"/>
    <mergeCell ref="S63:T63"/>
    <mergeCell ref="S62:T62"/>
    <mergeCell ref="O62:P62"/>
    <mergeCell ref="M62:N62"/>
    <mergeCell ref="Q64:R64"/>
    <mergeCell ref="Q63:R63"/>
    <mergeCell ref="O63:P63"/>
    <mergeCell ref="S64:T64"/>
    <mergeCell ref="O64:P64"/>
    <mergeCell ref="Q62:R62"/>
    <mergeCell ref="B62:D62"/>
    <mergeCell ref="B61:D61"/>
    <mergeCell ref="A58:A64"/>
    <mergeCell ref="B58:D59"/>
    <mergeCell ref="B60:D60"/>
    <mergeCell ref="E65:AJ65"/>
    <mergeCell ref="A65:B65"/>
    <mergeCell ref="G64:H64"/>
    <mergeCell ref="G63:H63"/>
    <mergeCell ref="E62:F62"/>
    <mergeCell ref="E63:F63"/>
    <mergeCell ref="I64:J64"/>
    <mergeCell ref="E64:F64"/>
    <mergeCell ref="B64:D64"/>
    <mergeCell ref="B63:D63"/>
    <mergeCell ref="G61:H61"/>
    <mergeCell ref="E61:F61"/>
    <mergeCell ref="G62:H62"/>
    <mergeCell ref="I61:J61"/>
    <mergeCell ref="W59:X59"/>
    <mergeCell ref="Y59:Z59"/>
    <mergeCell ref="Y60:Z64"/>
    <mergeCell ref="W60:X64"/>
    <mergeCell ref="U60:V64"/>
    <mergeCell ref="AA58:AI58"/>
    <mergeCell ref="K64:L64"/>
    <mergeCell ref="M64:N64"/>
    <mergeCell ref="B7:B11"/>
    <mergeCell ref="A6:D6"/>
    <mergeCell ref="A5:D5"/>
    <mergeCell ref="A1:D2"/>
    <mergeCell ref="A3:D3"/>
    <mergeCell ref="A4:D4"/>
    <mergeCell ref="B12:B16"/>
    <mergeCell ref="B17:B21"/>
    <mergeCell ref="B22:B26"/>
    <mergeCell ref="A32:A37"/>
    <mergeCell ref="A38:A43"/>
    <mergeCell ref="A7:A31"/>
    <mergeCell ref="B27:B31"/>
    <mergeCell ref="B40:D40"/>
    <mergeCell ref="B42:D42"/>
    <mergeCell ref="B41:D41"/>
    <mergeCell ref="B43:D43"/>
    <mergeCell ref="B38:D38"/>
    <mergeCell ref="B36:D36"/>
    <mergeCell ref="B37:D37"/>
    <mergeCell ref="B32:D32"/>
    <mergeCell ref="B35:D35"/>
    <mergeCell ref="B34:D34"/>
    <mergeCell ref="B33:D33"/>
    <mergeCell ref="G59:H59"/>
    <mergeCell ref="G58:H58"/>
    <mergeCell ref="E60:F60"/>
    <mergeCell ref="E58:F58"/>
    <mergeCell ref="M61:N61"/>
    <mergeCell ref="M58:N59"/>
    <mergeCell ref="M60:N60"/>
    <mergeCell ref="M63:N63"/>
    <mergeCell ref="I62:J62"/>
    <mergeCell ref="I63:J63"/>
    <mergeCell ref="K60:L60"/>
    <mergeCell ref="K62:L62"/>
    <mergeCell ref="K61:L61"/>
    <mergeCell ref="I60:J60"/>
    <mergeCell ref="G60:H60"/>
    <mergeCell ref="K63:L63"/>
    <mergeCell ref="B54:D54"/>
    <mergeCell ref="A50:A54"/>
    <mergeCell ref="K58:L59"/>
    <mergeCell ref="I59:J59"/>
    <mergeCell ref="I58:J58"/>
    <mergeCell ref="B49:D49"/>
    <mergeCell ref="B50:D50"/>
    <mergeCell ref="B53:D53"/>
    <mergeCell ref="E59:F59"/>
    <mergeCell ref="B57:D57"/>
    <mergeCell ref="B44:D44"/>
    <mergeCell ref="B39:D39"/>
    <mergeCell ref="B47:D47"/>
    <mergeCell ref="B48:D48"/>
    <mergeCell ref="B55:D55"/>
    <mergeCell ref="B56:D56"/>
    <mergeCell ref="B45:D45"/>
    <mergeCell ref="B46:D46"/>
    <mergeCell ref="B51:D51"/>
    <mergeCell ref="B52:D52"/>
    <mergeCell ref="A44:A49"/>
  </mergeCells>
  <conditionalFormatting sqref="E4:AI4">
    <cfRule type="containsText" dxfId="1" priority="1" operator="containsText" text="छुट्टी">
      <formula>NOT(ISERROR(SEARCH(("छुट्टी"),(E4))))</formula>
    </cfRule>
  </conditionalFormatting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75"/>
  <cols>
    <col customWidth="1" min="1" max="2" width="9.0"/>
    <col customWidth="1" min="3" max="3" width="5.43"/>
    <col customWidth="1" min="4" max="4" width="7.14"/>
    <col customWidth="1" min="5" max="36" width="6.86"/>
  </cols>
  <sheetData>
    <row r="1">
      <c r="A1" s="130"/>
      <c r="E1" s="131" t="s">
        <v>69</v>
      </c>
    </row>
    <row r="2" ht="45.0" customHeight="1"/>
    <row r="3" ht="42.75" customHeight="1">
      <c r="A3" s="132" t="s">
        <v>68</v>
      </c>
      <c r="B3" s="133"/>
      <c r="C3" s="133"/>
      <c r="D3" s="134"/>
      <c r="E3" s="135">
        <v>1.0</v>
      </c>
      <c r="F3" s="136">
        <v>2.0</v>
      </c>
      <c r="G3" s="136">
        <v>3.0</v>
      </c>
      <c r="H3" s="136">
        <v>4.0</v>
      </c>
      <c r="I3" s="136">
        <v>5.0</v>
      </c>
      <c r="J3" s="136">
        <v>6.0</v>
      </c>
      <c r="K3" s="136">
        <v>7.0</v>
      </c>
      <c r="L3" s="136">
        <v>8.0</v>
      </c>
      <c r="M3" s="136">
        <v>9.0</v>
      </c>
      <c r="N3" s="136">
        <v>10.0</v>
      </c>
      <c r="O3" s="136">
        <v>11.0</v>
      </c>
      <c r="P3" s="136">
        <v>12.0</v>
      </c>
      <c r="Q3" s="136">
        <v>13.0</v>
      </c>
      <c r="R3" s="136">
        <v>14.0</v>
      </c>
      <c r="S3" s="136">
        <v>15.0</v>
      </c>
      <c r="T3" s="136">
        <v>16.0</v>
      </c>
      <c r="U3" s="136">
        <v>17.0</v>
      </c>
      <c r="V3" s="136">
        <v>18.0</v>
      </c>
      <c r="W3" s="136">
        <v>19.0</v>
      </c>
      <c r="X3" s="136">
        <v>20.0</v>
      </c>
      <c r="Y3" s="136">
        <v>21.0</v>
      </c>
      <c r="Z3" s="136">
        <v>22.0</v>
      </c>
      <c r="AA3" s="136">
        <v>23.0</v>
      </c>
      <c r="AB3" s="136">
        <v>24.0</v>
      </c>
      <c r="AC3" s="136">
        <v>25.0</v>
      </c>
      <c r="AD3" s="136">
        <v>26.0</v>
      </c>
      <c r="AE3" s="136">
        <v>27.0</v>
      </c>
      <c r="AF3" s="136">
        <v>28.0</v>
      </c>
      <c r="AG3" s="136">
        <v>29.0</v>
      </c>
      <c r="AH3" s="136">
        <v>30.0</v>
      </c>
      <c r="AI3" s="137">
        <v>31.0</v>
      </c>
      <c r="AJ3" s="138"/>
    </row>
    <row r="4" ht="40.5" customHeight="1">
      <c r="A4" s="139" t="s">
        <v>70</v>
      </c>
      <c r="B4" s="8"/>
      <c r="C4" s="8"/>
      <c r="D4" s="10"/>
      <c r="E4" s="140" t="str">
        <f t="shared" ref="E4:AI4" si="1">IF(E5&gt;0,IFS(E5="X","सब्जी रोटी",E5="Y","दाल रोटी",E5="Z","खिचड़ी",E5="L","छुट्टी"),)</f>
        <v/>
      </c>
      <c r="F4" s="141" t="str">
        <f t="shared" si="1"/>
        <v/>
      </c>
      <c r="G4" s="142" t="str">
        <f t="shared" si="1"/>
        <v/>
      </c>
      <c r="H4" s="141" t="str">
        <f t="shared" si="1"/>
        <v/>
      </c>
      <c r="I4" s="141" t="str">
        <f t="shared" si="1"/>
        <v/>
      </c>
      <c r="J4" s="141" t="str">
        <f t="shared" si="1"/>
        <v/>
      </c>
      <c r="K4" s="141" t="str">
        <f t="shared" si="1"/>
        <v/>
      </c>
      <c r="L4" s="142" t="str">
        <f t="shared" si="1"/>
        <v/>
      </c>
      <c r="M4" s="142" t="str">
        <f t="shared" si="1"/>
        <v/>
      </c>
      <c r="N4" s="142" t="str">
        <f t="shared" si="1"/>
        <v/>
      </c>
      <c r="O4" s="142" t="str">
        <f t="shared" si="1"/>
        <v/>
      </c>
      <c r="P4" s="142" t="str">
        <f t="shared" si="1"/>
        <v/>
      </c>
      <c r="Q4" s="142" t="str">
        <f t="shared" si="1"/>
        <v/>
      </c>
      <c r="R4" s="142" t="str">
        <f t="shared" si="1"/>
        <v/>
      </c>
      <c r="S4" s="142" t="str">
        <f t="shared" si="1"/>
        <v/>
      </c>
      <c r="T4" s="142" t="str">
        <f t="shared" si="1"/>
        <v/>
      </c>
      <c r="U4" s="142" t="str">
        <f t="shared" si="1"/>
        <v/>
      </c>
      <c r="V4" s="142" t="str">
        <f t="shared" si="1"/>
        <v/>
      </c>
      <c r="W4" s="142" t="str">
        <f t="shared" si="1"/>
        <v/>
      </c>
      <c r="X4" s="142" t="str">
        <f t="shared" si="1"/>
        <v/>
      </c>
      <c r="Y4" s="142" t="str">
        <f t="shared" si="1"/>
        <v/>
      </c>
      <c r="Z4" s="142" t="str">
        <f t="shared" si="1"/>
        <v/>
      </c>
      <c r="AA4" s="142" t="str">
        <f t="shared" si="1"/>
        <v/>
      </c>
      <c r="AB4" s="142" t="str">
        <f t="shared" si="1"/>
        <v/>
      </c>
      <c r="AC4" s="142" t="str">
        <f t="shared" si="1"/>
        <v/>
      </c>
      <c r="AD4" s="142" t="str">
        <f t="shared" si="1"/>
        <v/>
      </c>
      <c r="AE4" s="142" t="str">
        <f t="shared" si="1"/>
        <v/>
      </c>
      <c r="AF4" s="142" t="str">
        <f t="shared" si="1"/>
        <v/>
      </c>
      <c r="AG4" s="142" t="str">
        <f t="shared" si="1"/>
        <v/>
      </c>
      <c r="AH4" s="142" t="str">
        <f t="shared" si="1"/>
        <v/>
      </c>
      <c r="AI4" s="142" t="str">
        <f t="shared" si="1"/>
        <v/>
      </c>
      <c r="AJ4" s="144"/>
    </row>
    <row r="5" ht="36.0" customHeight="1">
      <c r="A5" s="145" t="s">
        <v>71</v>
      </c>
      <c r="B5" s="8"/>
      <c r="C5" s="8"/>
      <c r="D5" s="10"/>
      <c r="E5" s="147" t="str">
        <f>ATTENDANCE!H4</f>
        <v/>
      </c>
      <c r="F5" s="148" t="str">
        <f>ATTENDANCE!I4</f>
        <v/>
      </c>
      <c r="G5" s="148" t="str">
        <f>ATTENDANCE!J4</f>
        <v/>
      </c>
      <c r="H5" s="148" t="str">
        <f>ATTENDANCE!K4</f>
        <v/>
      </c>
      <c r="I5" s="148" t="str">
        <f>ATTENDANCE!L4</f>
        <v/>
      </c>
      <c r="J5" s="148" t="str">
        <f>ATTENDANCE!M4</f>
        <v/>
      </c>
      <c r="K5" s="148" t="str">
        <f>ATTENDANCE!N4</f>
        <v/>
      </c>
      <c r="L5" s="149" t="str">
        <f>ATTENDANCE!O4</f>
        <v/>
      </c>
      <c r="M5" s="149" t="str">
        <f>ATTENDANCE!P4</f>
        <v/>
      </c>
      <c r="N5" s="149" t="str">
        <f>ATTENDANCE!Q4</f>
        <v/>
      </c>
      <c r="O5" s="149" t="str">
        <f>ATTENDANCE!R4</f>
        <v/>
      </c>
      <c r="P5" s="149" t="str">
        <f>ATTENDANCE!S4</f>
        <v/>
      </c>
      <c r="Q5" s="148" t="str">
        <f>ATTENDANCE!T4</f>
        <v/>
      </c>
      <c r="R5" s="149" t="str">
        <f>ATTENDANCE!U4</f>
        <v/>
      </c>
      <c r="S5" s="149" t="str">
        <f>ATTENDANCE!V4</f>
        <v/>
      </c>
      <c r="T5" s="149" t="str">
        <f>ATTENDANCE!W4</f>
        <v/>
      </c>
      <c r="U5" s="149" t="str">
        <f>ATTENDANCE!X4</f>
        <v/>
      </c>
      <c r="V5" s="149" t="str">
        <f>ATTENDANCE!Y4</f>
        <v/>
      </c>
      <c r="W5" s="149" t="str">
        <f>ATTENDANCE!Z4</f>
        <v/>
      </c>
      <c r="X5" s="149" t="str">
        <f>ATTENDANCE!AA4</f>
        <v/>
      </c>
      <c r="Y5" s="149" t="str">
        <f>ATTENDANCE!AB4</f>
        <v/>
      </c>
      <c r="Z5" s="149" t="str">
        <f>ATTENDANCE!AC4</f>
        <v/>
      </c>
      <c r="AA5" s="149" t="str">
        <f>ATTENDANCE!AD4</f>
        <v/>
      </c>
      <c r="AB5" s="149" t="str">
        <f>ATTENDANCE!AE4</f>
        <v/>
      </c>
      <c r="AC5" s="149" t="str">
        <f>ATTENDANCE!AF4</f>
        <v/>
      </c>
      <c r="AD5" s="149" t="str">
        <f>ATTENDANCE!AG4</f>
        <v/>
      </c>
      <c r="AE5" s="149" t="str">
        <f>ATTENDANCE!AH4</f>
        <v/>
      </c>
      <c r="AF5" s="149" t="str">
        <f>ATTENDANCE!AI4</f>
        <v/>
      </c>
      <c r="AG5" s="149" t="str">
        <f>ATTENDANCE!AJ4</f>
        <v/>
      </c>
      <c r="AH5" s="149" t="str">
        <f>ATTENDANCE!AK4</f>
        <v/>
      </c>
      <c r="AI5" s="150" t="str">
        <f>ATTENDANCE!AL4</f>
        <v/>
      </c>
    </row>
    <row r="6" ht="22.5" customHeight="1">
      <c r="A6" s="152" t="s">
        <v>73</v>
      </c>
      <c r="E6" s="153"/>
      <c r="F6" s="155"/>
      <c r="G6" s="155"/>
      <c r="H6" s="153"/>
      <c r="I6" s="153"/>
      <c r="J6" s="153"/>
      <c r="K6" s="157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9"/>
    </row>
    <row r="7" ht="22.5" customHeight="1">
      <c r="A7" s="161" t="s">
        <v>74</v>
      </c>
      <c r="B7" s="162" t="s">
        <v>75</v>
      </c>
      <c r="C7" s="163" t="s">
        <v>13</v>
      </c>
      <c r="D7" s="165">
        <f>ATTENDANCE!D11</f>
        <v>19</v>
      </c>
      <c r="E7" s="166">
        <f>ATT!$AB5-IF(E5="L",ATT!$AB5,)</f>
        <v>0</v>
      </c>
      <c r="F7" s="166">
        <f>ATT!$AB6-IF(F5="L",ATT!$AB6,)</f>
        <v>0</v>
      </c>
      <c r="G7" s="166">
        <f>ATT!$AB7-IF(G5="L",ATT!$AB7,)</f>
        <v>0</v>
      </c>
      <c r="H7" s="166">
        <f>ATT!$AB8-IF(H5="L",ATT!$AB8,)</f>
        <v>0</v>
      </c>
      <c r="I7" s="166">
        <f>ATT!$AB9-IF(I5="L",ATT!$AB9,)</f>
        <v>0</v>
      </c>
      <c r="J7" s="166">
        <f>ATT!$AB10-IF(J5="L",ATT!$AB10,)</f>
        <v>0</v>
      </c>
      <c r="K7" s="166">
        <f>ATT!$AB11-IF(K5="L",ATT!$AB11,)</f>
        <v>0</v>
      </c>
      <c r="L7" s="166">
        <f>ATT!$AB12-IF(L5="L",ATT!$AB12,)</f>
        <v>0</v>
      </c>
      <c r="M7" s="166">
        <f>ATT!$AB13-IF(M5="L",ATT!$AB13,)</f>
        <v>0</v>
      </c>
      <c r="N7" s="166">
        <f>ATT!$AB14-IF(N5="L",ATT!$AB14,)</f>
        <v>0</v>
      </c>
      <c r="O7" s="166">
        <f>ATT!$AB15-IF(O5="L",ATT!$AB15,)</f>
        <v>0</v>
      </c>
      <c r="P7" s="166">
        <f>ATT!$AB16-IF(P5="L",ATT!$AB16,)</f>
        <v>0</v>
      </c>
      <c r="Q7" s="166">
        <f>ATT!$AB17-IF(Q5="L",ATT!$AB17,)</f>
        <v>0</v>
      </c>
      <c r="R7" s="166">
        <f>ATT!$AB18-IF(R5="L",ATT!$AB18,)</f>
        <v>0</v>
      </c>
      <c r="S7" s="166">
        <f>ATT!$AB19-IF(S5="L",ATT!$AB19,)</f>
        <v>0</v>
      </c>
      <c r="T7" s="166">
        <f>ATT!$AB20-IF(T5="L",ATT!$AB20,)</f>
        <v>0</v>
      </c>
      <c r="U7" s="166">
        <f>ATT!$AB21-IF(U5="L",ATT!$AB21,)</f>
        <v>0</v>
      </c>
      <c r="V7" s="166">
        <f>ATT!$AB22-IF(V5="L",ATT!$AB22,)</f>
        <v>0</v>
      </c>
      <c r="W7" s="166">
        <f>ATT!$AB23-IF(W5="L",ATT!$AB23,)</f>
        <v>0</v>
      </c>
      <c r="X7" s="166">
        <f>ATT!$AB24-IF(X5="L",ATT!$AB24,)</f>
        <v>0</v>
      </c>
      <c r="Y7" s="166">
        <f>ATT!$AB25-IF(Y5="L",ATT!$AB25,)</f>
        <v>0</v>
      </c>
      <c r="Z7" s="166">
        <f>ATT!$AB26-IF(Z5="L",ATT!$AB26,)</f>
        <v>0</v>
      </c>
      <c r="AA7" s="166">
        <f>ATT!$AB27-IF(AA5="L",ATT!$AB27,)</f>
        <v>0</v>
      </c>
      <c r="AB7" s="166">
        <f>ATT!$AB28-IF(AB5="L",ATT!$AB28,)</f>
        <v>0</v>
      </c>
      <c r="AC7" s="166">
        <f>ATT!$AB29-IF(AC5="L",ATT!$AB29,)</f>
        <v>0</v>
      </c>
      <c r="AD7" s="166">
        <f>ATT!$AB30-IF(AD5="L",ATT!$AB30,)</f>
        <v>0</v>
      </c>
      <c r="AE7" s="166">
        <f>ATT!$AB31-IF(AE5="L",ATT!$AB31,)</f>
        <v>0</v>
      </c>
      <c r="AF7" s="166">
        <f>ATT!$AB32-IF(AF5="L",ATT!$AB32,)</f>
        <v>0</v>
      </c>
      <c r="AG7" s="166">
        <f>ATT!$AB33-IF(AG5="L",ATT!$AB33,)</f>
        <v>0</v>
      </c>
      <c r="AH7" s="166">
        <f>ATT!$AB34-IF(AH5="L",ATT!$AB34,)</f>
        <v>0</v>
      </c>
      <c r="AI7" s="166">
        <f>ATT!$AB35-IF(AI5="L",ATT!$AB35,)</f>
        <v>0</v>
      </c>
    </row>
    <row r="8" ht="22.5" customHeight="1">
      <c r="A8" s="167"/>
      <c r="B8" s="168"/>
      <c r="C8" s="163" t="s">
        <v>14</v>
      </c>
      <c r="D8" s="165">
        <f>ATTENDANCE!E11</f>
        <v>6</v>
      </c>
      <c r="E8" s="166">
        <f>ATT!$AC5-IF(E5="L",ATT!$AC5,)</f>
        <v>0</v>
      </c>
      <c r="F8" s="166">
        <f>ATT!$AC6-IF(F5="L",ATT!$AC6,)</f>
        <v>0</v>
      </c>
      <c r="G8" s="166">
        <f>ATT!$AC7-IF(G5="L",ATT!$AC7,)</f>
        <v>0</v>
      </c>
      <c r="H8" s="166">
        <f>ATT!$AC8-IF(H5="L",ATT!$AC8,)</f>
        <v>0</v>
      </c>
      <c r="I8" s="166">
        <f>ATT!$AC9-IF(I5="L",ATT!$AC9,)</f>
        <v>0</v>
      </c>
      <c r="J8" s="166">
        <f>ATT!$AC10-IF(J5="L",ATT!$AC10,)</f>
        <v>0</v>
      </c>
      <c r="K8" s="166">
        <f>ATT!$AC11-IF(K5="L",ATT!$AC11,)</f>
        <v>0</v>
      </c>
      <c r="L8" s="166">
        <f>ATT!$AC12-IF(L5="L",ATT!$AC12,)</f>
        <v>0</v>
      </c>
      <c r="M8" s="166">
        <f>ATT!$AC13-IF(M5="L",ATT!$AC13,)</f>
        <v>0</v>
      </c>
      <c r="N8" s="166">
        <f>ATT!$AC14-IF(N5="L",ATT!$AC14,)</f>
        <v>0</v>
      </c>
      <c r="O8" s="166">
        <f>ATT!$AC15-IF(O5="L",ATT!$AC15,)</f>
        <v>0</v>
      </c>
      <c r="P8" s="166">
        <f>ATT!$AC16-IF(P5="L",ATT!$AC16,)</f>
        <v>0</v>
      </c>
      <c r="Q8" s="166">
        <f>ATT!$AC17-IF(Q5="L",ATT!$AC17,)</f>
        <v>0</v>
      </c>
      <c r="R8" s="166">
        <f>ATT!$AC18-IF(R5="L",ATT!$AC18,)</f>
        <v>0</v>
      </c>
      <c r="S8" s="166">
        <f>ATT!$AC19-IF(S5="L",ATT!$AC19,)</f>
        <v>0</v>
      </c>
      <c r="T8" s="166">
        <f>ATT!$AC20-IF(T5="L",ATT!$AC20,)</f>
        <v>0</v>
      </c>
      <c r="U8" s="166">
        <f>ATT!$AC21-IF(U5="L",ATT!$AC21,)</f>
        <v>0</v>
      </c>
      <c r="V8" s="166">
        <f>ATT!$AC22-IF(V5="L",ATT!$AC22,)</f>
        <v>0</v>
      </c>
      <c r="W8" s="166">
        <f>ATT!$AC23-IF(W5="L",ATT!$AC23,)</f>
        <v>0</v>
      </c>
      <c r="X8" s="166">
        <f>ATT!$AC24-IF(X5="L",ATT!$AC24,)</f>
        <v>0</v>
      </c>
      <c r="Y8" s="166">
        <f>ATT!$AC25-IF(Y5="L",ATT!$AC25,)</f>
        <v>0</v>
      </c>
      <c r="Z8" s="166">
        <f>ATT!$AC26-IF(Z5="L",ATT!$AC26,)</f>
        <v>0</v>
      </c>
      <c r="AA8" s="166">
        <f>ATT!$AC27-IF(AA5="L",ATT!$AC27,)</f>
        <v>0</v>
      </c>
      <c r="AB8" s="166">
        <f>ATT!$AC28-IF(AB5="L",ATT!$AC28,)</f>
        <v>0</v>
      </c>
      <c r="AC8" s="166">
        <f>ATT!$AC29-IF(AC5="L",ATT!$AC29,)</f>
        <v>0</v>
      </c>
      <c r="AD8" s="166">
        <f>ATT!$AC30-IF(AD5="L",ATT!$AC30,)</f>
        <v>0</v>
      </c>
      <c r="AE8" s="166">
        <f>ATT!$AC31-IF(AE5="L",ATT!$AC31,)</f>
        <v>0</v>
      </c>
      <c r="AF8" s="166">
        <f>ATT!$AC32-IF(AF5="L",ATT!$AC32,)</f>
        <v>0</v>
      </c>
      <c r="AG8" s="166">
        <f>ATT!$AC33-IF(AG5="L",ATT!$AC33,)</f>
        <v>0</v>
      </c>
      <c r="AH8" s="166">
        <f>ATT!$AC34-IF(AH5="L",ATT!$AC34,)</f>
        <v>0</v>
      </c>
      <c r="AI8" s="166">
        <f>ATT!$AC35-IF(AI5="L",ATT!$AC35,)</f>
        <v>0</v>
      </c>
    </row>
    <row r="9" ht="22.5" customHeight="1">
      <c r="A9" s="167"/>
      <c r="B9" s="168"/>
      <c r="C9" s="163" t="s">
        <v>15</v>
      </c>
      <c r="D9" s="165">
        <f>ATTENDANCE!F11</f>
        <v>0</v>
      </c>
      <c r="E9" s="166">
        <f>ATT!$AD5-IF(E5="L",ATT!$AD5,)</f>
        <v>0</v>
      </c>
      <c r="F9" s="166">
        <f>ATT!$AD6-IF(F5="L",ATT!$AD6,)</f>
        <v>0</v>
      </c>
      <c r="G9" s="166">
        <f>ATT!$AD7-IF(G5="L",ATT!$AD7,)</f>
        <v>0</v>
      </c>
      <c r="H9" s="166">
        <f>ATT!$AD8-IF(H5="L",ATT!$AD8,)</f>
        <v>0</v>
      </c>
      <c r="I9" s="166">
        <f>ATT!$AD9-IF(I5="L",ATT!$AD9,)</f>
        <v>0</v>
      </c>
      <c r="J9" s="166">
        <f>ATT!$AD10-IF(J5="L",ATT!$AD10,)</f>
        <v>0</v>
      </c>
      <c r="K9" s="166">
        <f>ATT!$AD11-IF(K5="L",ATT!$AD11,)</f>
        <v>0</v>
      </c>
      <c r="L9" s="166">
        <f>ATT!$AD12-IF(L5="L",ATT!$AD12,)</f>
        <v>0</v>
      </c>
      <c r="M9" s="166">
        <f>ATT!$AD13-IF(M5="L",ATT!$AD13,)</f>
        <v>0</v>
      </c>
      <c r="N9" s="166">
        <f>ATT!$AD14-IF(N5="L",ATT!$AD14,)</f>
        <v>0</v>
      </c>
      <c r="O9" s="166">
        <f>ATT!$AD15-IF(O5="L",ATT!$AD15,)</f>
        <v>0</v>
      </c>
      <c r="P9" s="166">
        <f>ATT!$AD16-IF(P5="L",ATT!$AD16,)</f>
        <v>0</v>
      </c>
      <c r="Q9" s="166">
        <f>ATT!$AD17-IF(Q5="L",ATT!$AD17,)</f>
        <v>0</v>
      </c>
      <c r="R9" s="166">
        <f>ATT!$AD18-IF(R5="L",ATT!$AD18,)</f>
        <v>0</v>
      </c>
      <c r="S9" s="166">
        <f>ATT!$AD19-IF(S5="L",ATT!$AD19,)</f>
        <v>0</v>
      </c>
      <c r="T9" s="166">
        <f>ATT!$AD20-IF(T5="L",ATT!$AD20,)</f>
        <v>0</v>
      </c>
      <c r="U9" s="166">
        <f>ATT!$AD21-IF(U5="L",ATT!$AD21,)</f>
        <v>0</v>
      </c>
      <c r="V9" s="166">
        <f>ATT!$AD22-IF(V5="L",ATT!$AD22,)</f>
        <v>0</v>
      </c>
      <c r="W9" s="166">
        <f>ATT!$AD23-IF(W5="L",ATT!$AD23,)</f>
        <v>0</v>
      </c>
      <c r="X9" s="166">
        <f>ATT!$AD24-IF(X5="L",ATT!$AD24,)</f>
        <v>0</v>
      </c>
      <c r="Y9" s="166">
        <f>ATT!$AD25-IF(Y5="L",ATT!$AD25,)</f>
        <v>0</v>
      </c>
      <c r="Z9" s="166">
        <f>ATT!$AD26-IF(Z5="L",ATT!$AD26,)</f>
        <v>0</v>
      </c>
      <c r="AA9" s="166">
        <f>ATT!$AD27-IF(AA5="L",ATT!$AD27,)</f>
        <v>0</v>
      </c>
      <c r="AB9" s="166">
        <f>ATT!$AD28-IF(AB5="L",ATT!$AD28,)</f>
        <v>0</v>
      </c>
      <c r="AC9" s="166">
        <f>ATT!$AD29-IF(AC5="L",ATT!$AD29,)</f>
        <v>0</v>
      </c>
      <c r="AD9" s="166">
        <f>ATT!$AD30-IF(AD5="L",ATT!$AD30,)</f>
        <v>0</v>
      </c>
      <c r="AE9" s="166">
        <f>ATT!$AD31-IF(AE5="L",ATT!$AD31,)</f>
        <v>0</v>
      </c>
      <c r="AF9" s="166">
        <f>ATT!$AD32-IF(AF5="L",ATT!$AD32,)</f>
        <v>0</v>
      </c>
      <c r="AG9" s="166">
        <f>ATT!$AD33-IF(AG5="L",ATT!$AD33,)</f>
        <v>0</v>
      </c>
      <c r="AH9" s="166">
        <f>ATT!$AD34-IF(AH5="L",ATT!$AD34,)</f>
        <v>0</v>
      </c>
      <c r="AI9" s="166">
        <f>ATT!$AD35-IF(AI5="L",ATT!$AD35,)</f>
        <v>0</v>
      </c>
    </row>
    <row r="10" ht="22.5" customHeight="1">
      <c r="A10" s="167"/>
      <c r="B10" s="168"/>
      <c r="C10" s="163" t="s">
        <v>16</v>
      </c>
      <c r="D10" s="172">
        <f>ATTENDANCE!G11</f>
        <v>0</v>
      </c>
      <c r="E10" s="166">
        <f>ATT!$AE5-IF(E5="L",ATT!$AE5,)</f>
        <v>0</v>
      </c>
      <c r="F10" s="166">
        <f>ATT!$AE6-IF(F5="L",ATT!$AE6,)</f>
        <v>0</v>
      </c>
      <c r="G10" s="166">
        <f>ATT!$AE7-IF(G5="L",ATT!$AE7,)</f>
        <v>0</v>
      </c>
      <c r="H10" s="166">
        <f>ATT!$AE8-IF(H5="L",ATT!$AE8,)</f>
        <v>0</v>
      </c>
      <c r="I10" s="166">
        <f>ATT!$AE9-IF(I5="L",ATT!$AE9,)</f>
        <v>0</v>
      </c>
      <c r="J10" s="166">
        <f>ATT!$AE10-IF(J5="L",ATT!$AE10,)</f>
        <v>0</v>
      </c>
      <c r="K10" s="166">
        <f>ATT!$AE11-IF(K5="L",ATT!$AE11,)</f>
        <v>0</v>
      </c>
      <c r="L10" s="166">
        <f>ATT!$AE12-IF(L5="L",ATT!$AE12,)</f>
        <v>0</v>
      </c>
      <c r="M10" s="166">
        <f>ATT!$AE13-IF(M5="L",ATT!$AE13,)</f>
        <v>0</v>
      </c>
      <c r="N10" s="166">
        <f>ATT!$AE14-IF(N5="L",ATT!$AE14,)</f>
        <v>0</v>
      </c>
      <c r="O10" s="166">
        <f>ATT!$AE15-IF(O5="L",ATT!$AE15,)</f>
        <v>0</v>
      </c>
      <c r="P10" s="166">
        <f>ATT!$AE16-IF(P5="L",ATT!$AE16,)</f>
        <v>0</v>
      </c>
      <c r="Q10" s="166">
        <f>ATT!$AE17-IF(Q5="L",ATT!$AE17,)</f>
        <v>0</v>
      </c>
      <c r="R10" s="166">
        <f>ATT!$AE18-IF(R5="L",ATT!$AE18,)</f>
        <v>0</v>
      </c>
      <c r="S10" s="166">
        <f>ATT!$AE19-IF(S5="L",ATT!$AE19,)</f>
        <v>0</v>
      </c>
      <c r="T10" s="166">
        <f>ATT!$AE20-IF(T5="L",ATT!$AE20,)</f>
        <v>0</v>
      </c>
      <c r="U10" s="166">
        <f>ATT!$AE21-IF(U5="L",ATT!$AE21,)</f>
        <v>0</v>
      </c>
      <c r="V10" s="166">
        <f>ATT!$AE22-IF(V5="L",ATT!$AE22,)</f>
        <v>0</v>
      </c>
      <c r="W10" s="166">
        <f>ATT!$AE23-IF(W5="L",ATT!$AE23,)</f>
        <v>0</v>
      </c>
      <c r="X10" s="166">
        <f>ATT!$AE24-IF(X5="L",ATT!$AE24,)</f>
        <v>0</v>
      </c>
      <c r="Y10" s="166">
        <f>ATT!$AE25-IF(Y5="L",ATT!$AE25,)</f>
        <v>0</v>
      </c>
      <c r="Z10" s="166">
        <f>ATT!$AE26-IF(Z5="L",ATT!$AE26,)</f>
        <v>0</v>
      </c>
      <c r="AA10" s="166">
        <f>ATT!$AE27-IF(AA5="L",ATT!$AE27,)</f>
        <v>0</v>
      </c>
      <c r="AB10" s="166">
        <f>ATT!$AE28-IF(AB5="L",ATT!$AE28,)</f>
        <v>0</v>
      </c>
      <c r="AC10" s="166">
        <f>ATT!$AE29-IF(AC5="L",ATT!$AE29,)</f>
        <v>0</v>
      </c>
      <c r="AD10" s="166">
        <f>ATT!$AE30-IF(AD5="L",ATT!$AE30,)</f>
        <v>0</v>
      </c>
      <c r="AE10" s="166">
        <f>ATT!$AE31-IF(AE5="L",ATT!$AE31,)</f>
        <v>0</v>
      </c>
      <c r="AF10" s="166">
        <f>ATT!$AE32-IF(AF5="L",ATT!$AE32,)</f>
        <v>0</v>
      </c>
      <c r="AG10" s="166">
        <f>ATT!$AE33-IF(AG5="L",ATT!$AE33,)</f>
        <v>0</v>
      </c>
      <c r="AH10" s="166">
        <f>ATT!$AE34-IF(AH5="L",ATT!$AE34,)</f>
        <v>0</v>
      </c>
      <c r="AI10" s="166">
        <f>ATT!$AE35-IF(AI5="L",ATT!$AE35,)</f>
        <v>0</v>
      </c>
    </row>
    <row r="11" ht="22.5" customHeight="1">
      <c r="A11" s="167"/>
      <c r="B11" s="173"/>
      <c r="C11" s="174" t="s">
        <v>77</v>
      </c>
      <c r="D11" s="175">
        <f>SUM(D7:D10)</f>
        <v>25</v>
      </c>
      <c r="E11" s="176">
        <f t="shared" ref="E11:AI11" si="2">if(E7+E8+E9+E10&gt;0, SUM(E7:E10),)-IF(E5="L",SUM(E7:E10),)</f>
        <v>0</v>
      </c>
      <c r="F11" s="176">
        <f t="shared" si="2"/>
        <v>0</v>
      </c>
      <c r="G11" s="177">
        <f t="shared" si="2"/>
        <v>0</v>
      </c>
      <c r="H11" s="176">
        <f t="shared" si="2"/>
        <v>0</v>
      </c>
      <c r="I11" s="176">
        <f t="shared" si="2"/>
        <v>0</v>
      </c>
      <c r="J11" s="176">
        <f t="shared" si="2"/>
        <v>0</v>
      </c>
      <c r="K11" s="176">
        <f t="shared" si="2"/>
        <v>0</v>
      </c>
      <c r="L11" s="177">
        <f t="shared" si="2"/>
        <v>0</v>
      </c>
      <c r="M11" s="177">
        <f t="shared" si="2"/>
        <v>0</v>
      </c>
      <c r="N11" s="177">
        <f t="shared" si="2"/>
        <v>0</v>
      </c>
      <c r="O11" s="177">
        <f t="shared" si="2"/>
        <v>0</v>
      </c>
      <c r="P11" s="177">
        <f t="shared" si="2"/>
        <v>0</v>
      </c>
      <c r="Q11" s="177">
        <f t="shared" si="2"/>
        <v>0</v>
      </c>
      <c r="R11" s="177">
        <f t="shared" si="2"/>
        <v>0</v>
      </c>
      <c r="S11" s="177">
        <f t="shared" si="2"/>
        <v>0</v>
      </c>
      <c r="T11" s="177">
        <f t="shared" si="2"/>
        <v>0</v>
      </c>
      <c r="U11" s="177">
        <f t="shared" si="2"/>
        <v>0</v>
      </c>
      <c r="V11" s="177">
        <f t="shared" si="2"/>
        <v>0</v>
      </c>
      <c r="W11" s="177">
        <f t="shared" si="2"/>
        <v>0</v>
      </c>
      <c r="X11" s="177">
        <f t="shared" si="2"/>
        <v>0</v>
      </c>
      <c r="Y11" s="177">
        <f t="shared" si="2"/>
        <v>0</v>
      </c>
      <c r="Z11" s="177">
        <f t="shared" si="2"/>
        <v>0</v>
      </c>
      <c r="AA11" s="177">
        <f t="shared" si="2"/>
        <v>0</v>
      </c>
      <c r="AB11" s="177">
        <f t="shared" si="2"/>
        <v>0</v>
      </c>
      <c r="AC11" s="177">
        <f t="shared" si="2"/>
        <v>0</v>
      </c>
      <c r="AD11" s="177">
        <f t="shared" si="2"/>
        <v>0</v>
      </c>
      <c r="AE11" s="177">
        <f t="shared" si="2"/>
        <v>0</v>
      </c>
      <c r="AF11" s="177">
        <f t="shared" si="2"/>
        <v>0</v>
      </c>
      <c r="AG11" s="177">
        <f t="shared" si="2"/>
        <v>0</v>
      </c>
      <c r="AH11" s="177">
        <f t="shared" si="2"/>
        <v>0</v>
      </c>
      <c r="AI11" s="177">
        <f t="shared" si="2"/>
        <v>0</v>
      </c>
    </row>
    <row r="12" ht="22.5" customHeight="1">
      <c r="A12" s="167"/>
      <c r="B12" s="179" t="s">
        <v>79</v>
      </c>
      <c r="C12" s="163" t="s">
        <v>13</v>
      </c>
      <c r="D12" s="165">
        <f>ATTENDANCE!D12</f>
        <v>15</v>
      </c>
      <c r="E12" s="166">
        <f>ATT!$AG5-IF(E5="L",ATT!$AG5,)</f>
        <v>0</v>
      </c>
      <c r="F12" s="166">
        <f>ATT!$AG6-IF(F5="L",ATT!$AG6,)</f>
        <v>0</v>
      </c>
      <c r="G12" s="166">
        <f>ATT!$AG7-IF(G5="L",ATT!$AG7,)</f>
        <v>0</v>
      </c>
      <c r="H12" s="166">
        <f>ATT!$AG8-IF(H5="L",ATT!$AG8,)</f>
        <v>0</v>
      </c>
      <c r="I12" s="166">
        <f>ATT!$AG9-IF(I5="L",ATT!$AG9,)</f>
        <v>0</v>
      </c>
      <c r="J12" s="166">
        <f>ATT!$AG10-IF(J5="L",ATT!$AG10,)</f>
        <v>0</v>
      </c>
      <c r="K12" s="166">
        <f>ATT!$AG11-IF(K5="L",ATT!$AG11,)</f>
        <v>0</v>
      </c>
      <c r="L12" s="166">
        <f>ATT!$AG12-IF(L5="L",ATT!$AG12,)</f>
        <v>0</v>
      </c>
      <c r="M12" s="166">
        <f>ATT!$AG13-IF(M5="L",ATT!$AG13,)</f>
        <v>0</v>
      </c>
      <c r="N12" s="166">
        <f>ATT!$AG14-IF(N5="L",ATT!$AG14,)</f>
        <v>0</v>
      </c>
      <c r="O12" s="166">
        <f>ATT!$AG15-IF(O5="L",ATT!$AG15,)</f>
        <v>0</v>
      </c>
      <c r="P12" s="166">
        <f>ATT!$AG16-IF(P5="L",ATT!$AG16,)</f>
        <v>0</v>
      </c>
      <c r="Q12" s="166">
        <f>ATT!$AG17-IF(Q5="L",ATT!$AG17,)</f>
        <v>0</v>
      </c>
      <c r="R12" s="166">
        <f>ATT!$AG18-IF(R5="L",ATT!$AG18,)</f>
        <v>0</v>
      </c>
      <c r="S12" s="166">
        <f>ATT!$AG19-IF(S5="L",ATT!$AG19,)</f>
        <v>0</v>
      </c>
      <c r="T12" s="166">
        <f>ATT!$AG20-IF(T5="L",ATT!$AG20,)</f>
        <v>0</v>
      </c>
      <c r="U12" s="166">
        <f>ATT!$AG21-IF(U5="L",ATT!$AG21,)</f>
        <v>0</v>
      </c>
      <c r="V12" s="166">
        <f>ATT!$AG22-IF(V5="L",ATT!$AG22,)</f>
        <v>0</v>
      </c>
      <c r="W12" s="166">
        <f>ATT!$AG23-IF(W5="L",ATT!$AG23,)</f>
        <v>0</v>
      </c>
      <c r="X12" s="166">
        <f>ATT!$AG24-IF(X5="L",ATT!$AG24,)</f>
        <v>0</v>
      </c>
      <c r="Y12" s="166">
        <f>ATT!$AG25-IF(Y5="L",ATT!$AG25,)</f>
        <v>0</v>
      </c>
      <c r="Z12" s="166">
        <f>ATT!$AG26-IF(Z5="L",ATT!$AG26,)</f>
        <v>0</v>
      </c>
      <c r="AA12" s="166">
        <f>ATT!$AG27-IF(AA5="L",ATT!$AG27,)</f>
        <v>0</v>
      </c>
      <c r="AB12" s="166">
        <f>ATT!$AG28-IF(AB5="L",ATT!$AG28,)</f>
        <v>0</v>
      </c>
      <c r="AC12" s="166">
        <f>ATT!$AG29-IF(AC5="L",ATT!$AG29,)</f>
        <v>0</v>
      </c>
      <c r="AD12" s="166">
        <f>ATT!$AG30-IF(AD5="L",ATT!$AG30,)</f>
        <v>0</v>
      </c>
      <c r="AE12" s="166">
        <f>ATT!$AG31-IF(AE5="L",ATT!$AG31,)</f>
        <v>0</v>
      </c>
      <c r="AF12" s="166">
        <f>ATT!$AG32-IF(AF5="L",ATT!$AG32,)</f>
        <v>0</v>
      </c>
      <c r="AG12" s="166">
        <f>ATT!$AG33-IF(AG5="L",ATT!$AG33,)</f>
        <v>0</v>
      </c>
      <c r="AH12" s="166">
        <f>ATT!$AG34-IF(AH5="L",ATT!$AG34,)</f>
        <v>0</v>
      </c>
      <c r="AI12" s="166">
        <f>ATT!$AG35-IF(AI5="L",ATT!$AG35,)</f>
        <v>0</v>
      </c>
    </row>
    <row r="13" ht="22.5" customHeight="1">
      <c r="A13" s="167"/>
      <c r="B13" s="168"/>
      <c r="C13" s="163" t="s">
        <v>14</v>
      </c>
      <c r="D13" s="165">
        <f>ATTENDANCE!E12</f>
        <v>4</v>
      </c>
      <c r="E13" s="166">
        <f>ATT!$AH5-IF(E5="L",ATT!$AH5,)</f>
        <v>0</v>
      </c>
      <c r="F13" s="166">
        <f>ATT!$AH6-IF(F5="L",ATT!$AH6,)</f>
        <v>0</v>
      </c>
      <c r="G13" s="166">
        <f>ATT!$AH7-IF(G5="L",ATT!$AH7,)</f>
        <v>0</v>
      </c>
      <c r="H13" s="166">
        <f>ATT!$AH8-IF(H5="L",ATT!$AH8,)</f>
        <v>0</v>
      </c>
      <c r="I13" s="166">
        <f>ATT!$AH9-IF(I5="L",ATT!$AH9,)</f>
        <v>0</v>
      </c>
      <c r="J13" s="166">
        <f>ATT!$AH10-IF(J5="L",ATT!$AH10,)</f>
        <v>0</v>
      </c>
      <c r="K13" s="166">
        <f>ATT!$AH11-IF(K5="L",ATT!$AH11,)</f>
        <v>0</v>
      </c>
      <c r="L13" s="166">
        <f>ATT!$AH12-IF(L5="L",ATT!$AH12,)</f>
        <v>0</v>
      </c>
      <c r="M13" s="166">
        <f>ATT!$AH13-IF(M5="L",ATT!$AH13,)</f>
        <v>0</v>
      </c>
      <c r="N13" s="166">
        <f>ATT!$AH14-IF(N5="L",ATT!$AH14,)</f>
        <v>0</v>
      </c>
      <c r="O13" s="166">
        <f>ATT!$AH15-IF(O5="L",ATT!$AH15,)</f>
        <v>0</v>
      </c>
      <c r="P13" s="166">
        <f>ATT!$AH16-IF(P5="L",ATT!$AH16,)</f>
        <v>0</v>
      </c>
      <c r="Q13" s="166">
        <f>ATT!$AH17-IF(Q5="L",ATT!$AH17,)</f>
        <v>0</v>
      </c>
      <c r="R13" s="166">
        <f>ATT!$AH18-IF(R5="L",ATT!$AH18,)</f>
        <v>0</v>
      </c>
      <c r="S13" s="166">
        <f>ATT!$AH19-IF(S5="L",ATT!$AH19,)</f>
        <v>0</v>
      </c>
      <c r="T13" s="166">
        <f>ATT!$AH20-IF(T5="L",ATT!$AH20,)</f>
        <v>0</v>
      </c>
      <c r="U13" s="166">
        <f>ATT!$AH21-IF(U5="L",ATT!$AH21,)</f>
        <v>0</v>
      </c>
      <c r="V13" s="166">
        <f>ATT!$AH22-IF(V5="L",ATT!$AH22,)</f>
        <v>0</v>
      </c>
      <c r="W13" s="166">
        <f>ATT!$AH23-IF(W5="L",ATT!$AH23,)</f>
        <v>0</v>
      </c>
      <c r="X13" s="166">
        <f>ATT!$AH24-IF(X5="L",ATT!$AH24,)</f>
        <v>0</v>
      </c>
      <c r="Y13" s="166">
        <f>ATT!$AH25-IF(Y5="L",ATT!$AH25,)</f>
        <v>0</v>
      </c>
      <c r="Z13" s="166">
        <f>ATT!$AH26-IF(Z5="L",ATT!$AH26,)</f>
        <v>0</v>
      </c>
      <c r="AA13" s="166">
        <f>ATT!$AH27-IF(AA5="L",ATT!$AH27,)</f>
        <v>0</v>
      </c>
      <c r="AB13" s="166">
        <f>ATT!$AH28-IF(AB5="L",ATT!$AH28,)</f>
        <v>0</v>
      </c>
      <c r="AC13" s="166">
        <f>ATT!$AH29-IF(AC5="L",ATT!$AH29,)</f>
        <v>0</v>
      </c>
      <c r="AD13" s="166">
        <f>ATT!$AH30-IF(AD5="L",ATT!$AH30,)</f>
        <v>0</v>
      </c>
      <c r="AE13" s="166">
        <f>ATT!$AH31-IF(AE5="L",ATT!$AH31,)</f>
        <v>0</v>
      </c>
      <c r="AF13" s="166">
        <f>ATT!$AH32-IF(AF5="L",ATT!$AH32,)</f>
        <v>0</v>
      </c>
      <c r="AG13" s="166">
        <f>ATT!$AH33-IF(AG5="L",ATT!$AH33,)</f>
        <v>0</v>
      </c>
      <c r="AH13" s="166">
        <f>ATT!$AH34-IF(AH5="L",ATT!$AH34,)</f>
        <v>0</v>
      </c>
      <c r="AI13" s="166">
        <f>ATT!$AH35-IF(AI5="L",ATT!$AH35,)</f>
        <v>0</v>
      </c>
    </row>
    <row r="14" ht="22.5" customHeight="1">
      <c r="A14" s="167"/>
      <c r="B14" s="168"/>
      <c r="C14" s="163" t="s">
        <v>15</v>
      </c>
      <c r="D14" s="165">
        <f>ATTENDANCE!F12</f>
        <v>0</v>
      </c>
      <c r="E14" s="166">
        <f>ATT!$AI5-IF(E5="L",ATT!$AI5,)</f>
        <v>0</v>
      </c>
      <c r="F14" s="166">
        <f>ATT!$AI6-IF(F5="L",ATT!$AI6,)</f>
        <v>0</v>
      </c>
      <c r="G14" s="166">
        <f>ATT!$AI7-IF(G5="L",ATT!$AI7,)</f>
        <v>0</v>
      </c>
      <c r="H14" s="166">
        <f>ATT!$AI8-IF(H5="L",ATT!$AI8,)</f>
        <v>0</v>
      </c>
      <c r="I14" s="166">
        <f>ATT!$AI9-IF(I5="L",ATT!$AI9,)</f>
        <v>0</v>
      </c>
      <c r="J14" s="166">
        <f>ATT!$AI10-IF(J5="L",ATT!$AI10,)</f>
        <v>0</v>
      </c>
      <c r="K14" s="166">
        <f>ATT!$AI11-IF(K5="L",ATT!$AI11,)</f>
        <v>0</v>
      </c>
      <c r="L14" s="166">
        <f>ATT!$AI12-IF(L5="L",ATT!$AI12,)</f>
        <v>0</v>
      </c>
      <c r="M14" s="166">
        <f>ATT!$AI13-IF(M5="L",ATT!$AI13,)</f>
        <v>0</v>
      </c>
      <c r="N14" s="166">
        <f>ATT!$AI14-IF(N5="L",ATT!$AI14,)</f>
        <v>0</v>
      </c>
      <c r="O14" s="166">
        <f>ATT!$AI15-IF(O5="L",ATT!$AI15,)</f>
        <v>0</v>
      </c>
      <c r="P14" s="166">
        <f>ATT!$AI16-IF(P5="L",ATT!$AI16,)</f>
        <v>0</v>
      </c>
      <c r="Q14" s="166">
        <f>ATT!$AI17-IF(Q5="L",ATT!$AI17,)</f>
        <v>0</v>
      </c>
      <c r="R14" s="166">
        <f>ATT!$AI18-IF(R5="L",ATT!$AI18,)</f>
        <v>0</v>
      </c>
      <c r="S14" s="166">
        <f>ATT!$AI19-IF(S5="L",ATT!$AI19,)</f>
        <v>0</v>
      </c>
      <c r="T14" s="166">
        <f>ATT!$AI20-IF(T5="L",ATT!$AI20,)</f>
        <v>0</v>
      </c>
      <c r="U14" s="166">
        <f>ATT!$AI21-IF(U5="L",ATT!$AI21,)</f>
        <v>0</v>
      </c>
      <c r="V14" s="166">
        <f>ATT!$AI22-IF(V5="L",ATT!$AI22,)</f>
        <v>0</v>
      </c>
      <c r="W14" s="166">
        <f>ATT!$AI23-IF(W5="L",ATT!$AI23,)</f>
        <v>0</v>
      </c>
      <c r="X14" s="166">
        <f>ATT!$AI24-IF(X5="L",ATT!$AI24,)</f>
        <v>0</v>
      </c>
      <c r="Y14" s="166">
        <f>ATT!$AI25-IF(Y5="L",ATT!$AI25,)</f>
        <v>0</v>
      </c>
      <c r="Z14" s="166">
        <f>ATT!$AI26-IF(Z5="L",ATT!$AI26,)</f>
        <v>0</v>
      </c>
      <c r="AA14" s="166">
        <f>ATT!$AI27-IF(AA5="L",ATT!$AI27,)</f>
        <v>0</v>
      </c>
      <c r="AB14" s="166">
        <f>ATT!$AI28-IF(AB5="L",ATT!$AI28,)</f>
        <v>0</v>
      </c>
      <c r="AC14" s="166">
        <f>ATT!$AI29-IF(AC5="L",ATT!$AI29,)</f>
        <v>0</v>
      </c>
      <c r="AD14" s="166">
        <f>ATT!$AI30-IF(AD5="L",ATT!$AI30,)</f>
        <v>0</v>
      </c>
      <c r="AE14" s="166">
        <f>ATT!$AI31-IF(AE5="L",ATT!$AI31,)</f>
        <v>0</v>
      </c>
      <c r="AF14" s="166">
        <f>ATT!$AI32-IF(AF5="L",ATT!$AI32,)</f>
        <v>0</v>
      </c>
      <c r="AG14" s="166">
        <f>ATT!$AI33-IF(AG5="L",ATT!$AI33,)</f>
        <v>0</v>
      </c>
      <c r="AH14" s="166">
        <f>ATT!$AI34-IF(AH5="L",ATT!$AI34,)</f>
        <v>0</v>
      </c>
      <c r="AI14" s="166">
        <f>ATT!$AI35-IF(AI5="L",ATT!$AI35,)</f>
        <v>0</v>
      </c>
    </row>
    <row r="15" ht="22.5" customHeight="1">
      <c r="A15" s="167"/>
      <c r="B15" s="168"/>
      <c r="C15" s="163" t="s">
        <v>16</v>
      </c>
      <c r="D15" s="172">
        <f>ATTENDANCE!G12</f>
        <v>0</v>
      </c>
      <c r="E15" s="166">
        <f>ATT!$AJ5-IF(E5="L",ATT!$AJ5,)</f>
        <v>0</v>
      </c>
      <c r="F15" s="166">
        <f>ATT!$AJ6-IF(F5="L",ATT!$AJ6,)</f>
        <v>0</v>
      </c>
      <c r="G15" s="166">
        <f>ATT!$AJ7-IF(G5="L",ATT!$AJ7,)</f>
        <v>0</v>
      </c>
      <c r="H15" s="166">
        <f>ATT!$AJ8-IF(H5="L",ATT!$AJ8,)</f>
        <v>0</v>
      </c>
      <c r="I15" s="166">
        <f>ATT!$AJ9-IF(I5="L",ATT!$AJ9,)</f>
        <v>0</v>
      </c>
      <c r="J15" s="166">
        <f>ATT!$AJ10-IF(J5="L",ATT!$AJ10,)</f>
        <v>0</v>
      </c>
      <c r="K15" s="166">
        <f>ATT!$AJ11-IF(K5="L",ATT!$AJ11,)</f>
        <v>0</v>
      </c>
      <c r="L15" s="166">
        <f>ATT!$AJ12-IF(L5="L",ATT!$AJ12,)</f>
        <v>0</v>
      </c>
      <c r="M15" s="166">
        <f>ATT!$AJ13-IF(M5="L",ATT!$AJ13,)</f>
        <v>0</v>
      </c>
      <c r="N15" s="166">
        <f>ATT!$AJ14-IF(N5="L",ATT!$AJ14,)</f>
        <v>0</v>
      </c>
      <c r="O15" s="166">
        <f>ATT!$AJ15-IF(O5="L",ATT!$AJ15,)</f>
        <v>0</v>
      </c>
      <c r="P15" s="166">
        <f>ATT!$AJ16-IF(P5="L",ATT!$AJ16,)</f>
        <v>0</v>
      </c>
      <c r="Q15" s="166">
        <f>ATT!$AJ17-IF(Q5="L",ATT!$AJ17,)</f>
        <v>0</v>
      </c>
      <c r="R15" s="166">
        <f>ATT!$AJ18-IF(R5="L",ATT!$AJ18,)</f>
        <v>0</v>
      </c>
      <c r="S15" s="166">
        <f>ATT!$AJ19-IF(S5="L",ATT!$AJ19,)</f>
        <v>0</v>
      </c>
      <c r="T15" s="166">
        <f>ATT!$AJ20-IF(T5="L",ATT!$AJ20,)</f>
        <v>0</v>
      </c>
      <c r="U15" s="166">
        <f>ATT!$AJ21-IF(U5="L",ATT!$AJ21,)</f>
        <v>0</v>
      </c>
      <c r="V15" s="166">
        <f>ATT!$AJ22-IF(V5="L",ATT!$AJ22,)</f>
        <v>0</v>
      </c>
      <c r="W15" s="166">
        <f>ATT!$AJ23-IF(W5="L",ATT!$AJ23,)</f>
        <v>0</v>
      </c>
      <c r="X15" s="166">
        <f>ATT!$AJ24-IF(X5="L",ATT!$AJ24,)</f>
        <v>0</v>
      </c>
      <c r="Y15" s="166">
        <f>ATT!$AJ25-IF(Y5="L",ATT!$AJ25,)</f>
        <v>0</v>
      </c>
      <c r="Z15" s="166">
        <f>ATT!$AJ26-IF(Z5="L",ATT!$AJ26,)</f>
        <v>0</v>
      </c>
      <c r="AA15" s="166">
        <f>ATT!$AJ27-IF(AA5="L",ATT!$AJ27,)</f>
        <v>0</v>
      </c>
      <c r="AB15" s="166">
        <f>ATT!$AJ28-IF(AB5="L",ATT!$AJ28,)</f>
        <v>0</v>
      </c>
      <c r="AC15" s="166">
        <f>ATT!$AJ29-IF(AC5="L",ATT!$AJ29,)</f>
        <v>0</v>
      </c>
      <c r="AD15" s="166">
        <f>ATT!$AJ30-IF(AD5="L",ATT!$AJ30,)</f>
        <v>0</v>
      </c>
      <c r="AE15" s="166">
        <f>ATT!$AJ31-IF(AE5="L",ATT!$AJ31,)</f>
        <v>0</v>
      </c>
      <c r="AF15" s="166">
        <f>ATT!$AJ32-IF(AF5="L",ATT!$AJ32,)</f>
        <v>0</v>
      </c>
      <c r="AG15" s="166">
        <f>ATT!$AJ33-IF(AG5="L",ATT!$AJ33,)</f>
        <v>0</v>
      </c>
      <c r="AH15" s="166">
        <f>ATT!$AJ34-IF(AH5="L",ATT!$AJ34,)</f>
        <v>0</v>
      </c>
      <c r="AI15" s="166">
        <f>ATT!$AJ35-IF(AI5="L",ATT!$AJ35,)</f>
        <v>0</v>
      </c>
    </row>
    <row r="16" ht="22.5" customHeight="1">
      <c r="A16" s="167"/>
      <c r="B16" s="173"/>
      <c r="C16" s="174" t="s">
        <v>77</v>
      </c>
      <c r="D16" s="175">
        <f>SUM(D12:D15)</f>
        <v>19</v>
      </c>
      <c r="E16" s="180">
        <f t="shared" ref="E16:AI16" si="3">if(E12+E13+E14+E15&gt;0, SUM(E12:E15),)-IF(E5="L",if(E12+E13+E14+E15&gt;0, SUM(E12:E15),),)</f>
        <v>0</v>
      </c>
      <c r="F16" s="180">
        <f t="shared" si="3"/>
        <v>0</v>
      </c>
      <c r="G16" s="181">
        <f t="shared" si="3"/>
        <v>0</v>
      </c>
      <c r="H16" s="180">
        <f t="shared" si="3"/>
        <v>0</v>
      </c>
      <c r="I16" s="180">
        <f t="shared" si="3"/>
        <v>0</v>
      </c>
      <c r="J16" s="180">
        <f t="shared" si="3"/>
        <v>0</v>
      </c>
      <c r="K16" s="180">
        <f t="shared" si="3"/>
        <v>0</v>
      </c>
      <c r="L16" s="181">
        <f t="shared" si="3"/>
        <v>0</v>
      </c>
      <c r="M16" s="181">
        <f t="shared" si="3"/>
        <v>0</v>
      </c>
      <c r="N16" s="181">
        <f t="shared" si="3"/>
        <v>0</v>
      </c>
      <c r="O16" s="181">
        <f t="shared" si="3"/>
        <v>0</v>
      </c>
      <c r="P16" s="181">
        <f t="shared" si="3"/>
        <v>0</v>
      </c>
      <c r="Q16" s="181">
        <f t="shared" si="3"/>
        <v>0</v>
      </c>
      <c r="R16" s="181">
        <f t="shared" si="3"/>
        <v>0</v>
      </c>
      <c r="S16" s="181">
        <f t="shared" si="3"/>
        <v>0</v>
      </c>
      <c r="T16" s="181">
        <f t="shared" si="3"/>
        <v>0</v>
      </c>
      <c r="U16" s="181">
        <f t="shared" si="3"/>
        <v>0</v>
      </c>
      <c r="V16" s="181">
        <f t="shared" si="3"/>
        <v>0</v>
      </c>
      <c r="W16" s="181">
        <f t="shared" si="3"/>
        <v>0</v>
      </c>
      <c r="X16" s="181">
        <f t="shared" si="3"/>
        <v>0</v>
      </c>
      <c r="Y16" s="181">
        <f t="shared" si="3"/>
        <v>0</v>
      </c>
      <c r="Z16" s="181">
        <f t="shared" si="3"/>
        <v>0</v>
      </c>
      <c r="AA16" s="181">
        <f t="shared" si="3"/>
        <v>0</v>
      </c>
      <c r="AB16" s="181">
        <f t="shared" si="3"/>
        <v>0</v>
      </c>
      <c r="AC16" s="181">
        <f t="shared" si="3"/>
        <v>0</v>
      </c>
      <c r="AD16" s="181">
        <f t="shared" si="3"/>
        <v>0</v>
      </c>
      <c r="AE16" s="181">
        <f t="shared" si="3"/>
        <v>0</v>
      </c>
      <c r="AF16" s="181">
        <f t="shared" si="3"/>
        <v>0</v>
      </c>
      <c r="AG16" s="181">
        <f t="shared" si="3"/>
        <v>0</v>
      </c>
      <c r="AH16" s="181">
        <f t="shared" si="3"/>
        <v>0</v>
      </c>
      <c r="AI16" s="181">
        <f t="shared" si="3"/>
        <v>0</v>
      </c>
    </row>
    <row r="17" ht="22.5" customHeight="1">
      <c r="A17" s="167"/>
      <c r="B17" s="179" t="s">
        <v>81</v>
      </c>
      <c r="C17" s="163" t="s">
        <v>13</v>
      </c>
      <c r="D17" s="165">
        <f>ATTENDANCE!D13</f>
        <v>17</v>
      </c>
      <c r="E17" s="166">
        <f>ATT!$AL5-IF(E5="L",ATT!$AL5,)</f>
        <v>0</v>
      </c>
      <c r="F17" s="170">
        <f>ATT!$AL6-IF(F5="L",ATT!$AL6,)</f>
        <v>0</v>
      </c>
      <c r="G17" s="170">
        <f>ATT!$AL7-IF(G5="L",ATT!$AL7,)</f>
        <v>0</v>
      </c>
      <c r="H17" s="170">
        <f>ATT!$AL8-IF(H5="L",ATT!$AL8,)</f>
        <v>0</v>
      </c>
      <c r="I17" s="170">
        <f>ATT!$AL9-IF(I5="L",ATT!$AL9,)</f>
        <v>0</v>
      </c>
      <c r="J17" s="170">
        <f>ATT!$AL10-IF(J5="L",ATT!$AL10,)</f>
        <v>0</v>
      </c>
      <c r="K17" s="170">
        <f>ATT!$AL11-IF(K5="L",ATT!$AL11,)</f>
        <v>0</v>
      </c>
      <c r="L17" s="170">
        <f>ATT!$AL12-IF(L5="L",ATT!$AL12,)</f>
        <v>0</v>
      </c>
      <c r="M17" s="170">
        <f>ATT!$AL13-IF(M5="L",ATT!$AL13,)</f>
        <v>0</v>
      </c>
      <c r="N17" s="170">
        <f>ATT!$AL14-IF(N5="L",ATT!$AL14,)</f>
        <v>0</v>
      </c>
      <c r="O17" s="170">
        <f>ATT!$AL15-IF(O5="L",ATT!$AL15,)</f>
        <v>0</v>
      </c>
      <c r="P17" s="170">
        <f>ATT!$AL16-IF(P5="L",ATT!$AL16,)</f>
        <v>0</v>
      </c>
      <c r="Q17" s="170">
        <f>ATT!$AL17-IF(Q5="L",ATT!$AL17,)</f>
        <v>0</v>
      </c>
      <c r="R17" s="170">
        <f>ATT!$AL18-IF(R5="L",ATT!$AL18,)</f>
        <v>0</v>
      </c>
      <c r="S17" s="170">
        <f>ATT!$AL19-IF(S5="L",ATT!$AL19,)</f>
        <v>0</v>
      </c>
      <c r="T17" s="170">
        <f>ATT!$AL20-IF(T5="L",ATT!$AL20,)</f>
        <v>0</v>
      </c>
      <c r="U17" s="170">
        <f>ATT!$AL21-IF(U5="L",ATT!$AL21,)</f>
        <v>0</v>
      </c>
      <c r="V17" s="170">
        <f>ATT!$AL22-IF(V5="L",ATT!$AL22,)</f>
        <v>0</v>
      </c>
      <c r="W17" s="170">
        <f>ATT!$AL23-IF(W5="L",ATT!$AL23,)</f>
        <v>0</v>
      </c>
      <c r="X17" s="170">
        <f>ATT!$AL24-IF(X5="L",ATT!$AL24,)</f>
        <v>0</v>
      </c>
      <c r="Y17" s="170">
        <f>ATT!$AL25-IF(Y5="L",ATT!$AL25,)</f>
        <v>0</v>
      </c>
      <c r="Z17" s="170">
        <f>ATT!$AL26-IF(Z5="L",ATT!$AL26,)</f>
        <v>0</v>
      </c>
      <c r="AA17" s="170">
        <f>ATT!$AL27-IF(AA5="L",ATT!$AL27,)</f>
        <v>0</v>
      </c>
      <c r="AB17" s="170">
        <f>ATT!$AL28-IF(AB5="L",ATT!$AL28,)</f>
        <v>0</v>
      </c>
      <c r="AC17" s="170">
        <f>ATT!$AL29-IF(AC5="L",ATT!$AL29,)</f>
        <v>0</v>
      </c>
      <c r="AD17" s="170">
        <f>ATT!$AL30-IF(AD5="L",ATT!$AL30,)</f>
        <v>0</v>
      </c>
      <c r="AE17" s="170">
        <f>ATT!$AL31-IF(AE5="L",ATT!$AL31,)</f>
        <v>0</v>
      </c>
      <c r="AF17" s="170">
        <f>ATT!$AL32-IF(AF5="L",ATT!$AL32,)</f>
        <v>0</v>
      </c>
      <c r="AG17" s="170">
        <f>ATT!$AL33-IF(AG5="L",ATT!$AL33,)</f>
        <v>0</v>
      </c>
      <c r="AH17" s="170">
        <f>ATT!$AL34-IF(AH5="L",ATT!$AL34,)</f>
        <v>0</v>
      </c>
      <c r="AI17" s="182">
        <f>ATT!$AL35-IF(AI5="L",ATT!$AL35,)</f>
        <v>0</v>
      </c>
    </row>
    <row r="18" ht="22.5" customHeight="1">
      <c r="A18" s="167"/>
      <c r="B18" s="168"/>
      <c r="C18" s="163" t="s">
        <v>14</v>
      </c>
      <c r="D18" s="165">
        <f>ATTENDANCE!E13</f>
        <v>5</v>
      </c>
      <c r="E18" s="166">
        <f>ATT!$AM5-IF(E5="L",ATT!$AM5,)</f>
        <v>0</v>
      </c>
      <c r="F18" s="166">
        <f>ATT!$AM6-IF(F5="L",ATT!$AM6,)</f>
        <v>0</v>
      </c>
      <c r="G18" s="166">
        <f>ATT!$AM7-IF(G5="L",ATT!$AM7,)</f>
        <v>0</v>
      </c>
      <c r="H18" s="166">
        <f>ATT!$AM8-IF(H5="L",ATT!$AM8,)</f>
        <v>0</v>
      </c>
      <c r="I18" s="166">
        <f>ATT!$AM9-IF(I5="L",ATT!$AM9,)</f>
        <v>0</v>
      </c>
      <c r="J18" s="166">
        <f>ATT!$AM10-IF(J5="L",ATT!$AM10,)</f>
        <v>0</v>
      </c>
      <c r="K18" s="166">
        <f>ATT!$AM11-IF(K5="L",ATT!$AM11,)</f>
        <v>0</v>
      </c>
      <c r="L18" s="166">
        <f>ATT!$AM12-IF(L5="L",ATT!$AM12,)</f>
        <v>0</v>
      </c>
      <c r="M18" s="166">
        <f>ATT!$AM13-IF(M5="L",ATT!$AM13,)</f>
        <v>0</v>
      </c>
      <c r="N18" s="166">
        <f>ATT!$AM14-IF(N5="L",ATT!$AM14,)</f>
        <v>0</v>
      </c>
      <c r="O18" s="166">
        <f>ATT!$AM15-IF(O5="L",ATT!$AM15,)</f>
        <v>0</v>
      </c>
      <c r="P18" s="166">
        <f>ATT!$AM16-IF(P5="L",ATT!$AM16,)</f>
        <v>0</v>
      </c>
      <c r="Q18" s="166">
        <f>ATT!$AM17-IF(Q5="L",ATT!$AM17,)</f>
        <v>0</v>
      </c>
      <c r="R18" s="166">
        <f>ATT!$AM18-IF(R5="L",ATT!$AM18,)</f>
        <v>0</v>
      </c>
      <c r="S18" s="166">
        <f>ATT!$AM19-IF(S5="L",ATT!$AM19,)</f>
        <v>0</v>
      </c>
      <c r="T18" s="166">
        <f>ATT!$AM20-IF(T5="L",ATT!$AM20,)</f>
        <v>0</v>
      </c>
      <c r="U18" s="166">
        <f>ATT!$AM21-IF(U5="L",ATT!$AM21,)</f>
        <v>0</v>
      </c>
      <c r="V18" s="166">
        <f>ATT!$AM22-IF(V5="L",ATT!$AM22,)</f>
        <v>0</v>
      </c>
      <c r="W18" s="166">
        <f>ATT!$AM23-IF(W5="L",ATT!$AM23,)</f>
        <v>0</v>
      </c>
      <c r="X18" s="166">
        <f>ATT!$AM24-IF(X5="L",ATT!$AM24,)</f>
        <v>0</v>
      </c>
      <c r="Y18" s="166">
        <f>ATT!$AM25-IF(Y5="L",ATT!$AM25,)</f>
        <v>0</v>
      </c>
      <c r="Z18" s="166">
        <f>ATT!$AM26-IF(Z5="L",ATT!$AM26,)</f>
        <v>0</v>
      </c>
      <c r="AA18" s="166">
        <f>ATT!$AM27-IF(AA5="L",ATT!$AM27,)</f>
        <v>0</v>
      </c>
      <c r="AB18" s="166">
        <f>ATT!$AM28-IF(AB5="L",ATT!$AM28,)</f>
        <v>0</v>
      </c>
      <c r="AC18" s="166">
        <f>ATT!$AM29-IF(AC5="L",ATT!$AM29,)</f>
        <v>0</v>
      </c>
      <c r="AD18" s="166">
        <f>ATT!$AM30-IF(AD5="L",ATT!$AM30,)</f>
        <v>0</v>
      </c>
      <c r="AE18" s="166">
        <f>ATT!$AM31-IF(AE5="L",ATT!$AM31,)</f>
        <v>0</v>
      </c>
      <c r="AF18" s="166">
        <f>ATT!$AM32-IF(AF5="L",ATT!$AM32,)</f>
        <v>0</v>
      </c>
      <c r="AG18" s="166">
        <f>ATT!$AM33-IF(AG5="L",ATT!$AM33,)</f>
        <v>0</v>
      </c>
      <c r="AH18" s="166">
        <f>ATT!$AM34-IF(AH5="L",ATT!$AM34,)</f>
        <v>0</v>
      </c>
      <c r="AI18" s="166">
        <f>ATT!$AM35-IF(AI5="L",ATT!$AM35,)</f>
        <v>0</v>
      </c>
    </row>
    <row r="19" ht="22.5" customHeight="1">
      <c r="A19" s="167"/>
      <c r="B19" s="168"/>
      <c r="C19" s="163" t="s">
        <v>15</v>
      </c>
      <c r="D19" s="165">
        <f>ATTENDANCE!F13</f>
        <v>0</v>
      </c>
      <c r="E19" s="166">
        <f>ATT!$AN5-IF(E5="L",ATT!$AN5,)</f>
        <v>0</v>
      </c>
      <c r="F19" s="166">
        <f>ATT!$AN6-IF(F5="L",ATT!$AN6,)</f>
        <v>0</v>
      </c>
      <c r="G19" s="166">
        <f>ATT!$AN7-IF(G5="L",ATT!$AN7,)</f>
        <v>0</v>
      </c>
      <c r="H19" s="166">
        <f>ATT!$AN8-IF(H5="L",ATT!$AN8,)</f>
        <v>0</v>
      </c>
      <c r="I19" s="166">
        <f>ATT!$AN9-IF(I5="L",ATT!$AN9,)</f>
        <v>0</v>
      </c>
      <c r="J19" s="166">
        <f>ATT!$AN10-IF(J5="L",ATT!$AN10,)</f>
        <v>0</v>
      </c>
      <c r="K19" s="166">
        <f>ATT!$AN11-IF(K5="L",ATT!$AN11,)</f>
        <v>0</v>
      </c>
      <c r="L19" s="166">
        <f>ATT!$AN12-IF(L5="L",ATT!$AN12,)</f>
        <v>0</v>
      </c>
      <c r="M19" s="166">
        <f>ATT!$AN13-IF(M5="L",ATT!$AN13,)</f>
        <v>0</v>
      </c>
      <c r="N19" s="166">
        <f>ATT!$AN14-IF(N5="L",ATT!$AN14,)</f>
        <v>0</v>
      </c>
      <c r="O19" s="166">
        <f>ATT!$AN15-IF(O5="L",ATT!$AN15,)</f>
        <v>0</v>
      </c>
      <c r="P19" s="166">
        <f>ATT!$AN16-IF(P5="L",ATT!$AN16,)</f>
        <v>0</v>
      </c>
      <c r="Q19" s="166">
        <f>ATT!$AN17-IF(Q5="L",ATT!$AN17,)</f>
        <v>0</v>
      </c>
      <c r="R19" s="166">
        <f>ATT!$AN18-IF(R5="L",ATT!$AN18,)</f>
        <v>0</v>
      </c>
      <c r="S19" s="166">
        <f>ATT!$AN19-IF(S5="L",ATT!$AN19,)</f>
        <v>0</v>
      </c>
      <c r="T19" s="166">
        <f>ATT!$AN20-IF(T5="L",ATT!$AN20,)</f>
        <v>0</v>
      </c>
      <c r="U19" s="166">
        <f>ATT!$AN21-IF(U5="L",ATT!$AN21,)</f>
        <v>0</v>
      </c>
      <c r="V19" s="166">
        <f>ATT!$AN22-IF(V5="L",ATT!$AN22,)</f>
        <v>0</v>
      </c>
      <c r="W19" s="166">
        <f>ATT!$AN23-IF(W5="L",ATT!$AN23,)</f>
        <v>0</v>
      </c>
      <c r="X19" s="166">
        <f>ATT!$AN24-IF(X5="L",ATT!$AN24,)</f>
        <v>0</v>
      </c>
      <c r="Y19" s="166">
        <f>ATT!$AN25-IF(Y5="L",ATT!$AN25,)</f>
        <v>0</v>
      </c>
      <c r="Z19" s="166">
        <f>ATT!$AN26-IF(Z5="L",ATT!$AN26,)</f>
        <v>0</v>
      </c>
      <c r="AA19" s="166">
        <f>ATT!$AN27-IF(AA5="L",ATT!$AN27,)</f>
        <v>0</v>
      </c>
      <c r="AB19" s="166">
        <f>ATT!$AN28-IF(AB5="L",ATT!$AN28,)</f>
        <v>0</v>
      </c>
      <c r="AC19" s="166">
        <f>ATT!$AN29-IF(AC5="L",ATT!$AN29,)</f>
        <v>0</v>
      </c>
      <c r="AD19" s="166">
        <f>ATT!$AN30-IF(AD5="L",ATT!$AN30,)</f>
        <v>0</v>
      </c>
      <c r="AE19" s="166">
        <f>ATT!$AN31-IF(AE5="L",ATT!$AN31,)</f>
        <v>0</v>
      </c>
      <c r="AF19" s="166">
        <f>ATT!$AN32-IF(AF5="L",ATT!$AN32,)</f>
        <v>0</v>
      </c>
      <c r="AG19" s="166">
        <f>ATT!$AN33-IF(AG5="L",ATT!$AN33,)</f>
        <v>0</v>
      </c>
      <c r="AH19" s="166">
        <f>ATT!$AN34-IF(AH5="L",ATT!$AN34,)</f>
        <v>0</v>
      </c>
      <c r="AI19" s="166">
        <f>ATT!$AN35-IF(AI5="L",ATT!$AN35,)</f>
        <v>0</v>
      </c>
    </row>
    <row r="20" ht="22.5" customHeight="1">
      <c r="A20" s="167"/>
      <c r="B20" s="168"/>
      <c r="C20" s="163" t="s">
        <v>16</v>
      </c>
      <c r="D20" s="172">
        <f>ATTENDANCE!G13</f>
        <v>0</v>
      </c>
      <c r="E20" s="183">
        <f>ATT!$AO5-IF(E5="L",ATT!$AO5,)</f>
        <v>0</v>
      </c>
      <c r="F20" s="184">
        <f>ATT!$AO6-IF(F5="L",ATT!$AO6,)</f>
        <v>0</v>
      </c>
      <c r="G20" s="184">
        <f>ATT!$AO7-IF(G5="L",ATT!$AO7,)</f>
        <v>0</v>
      </c>
      <c r="H20" s="184">
        <f>ATT!$AO8-IF(H5="L",ATT!$AO8,)</f>
        <v>0</v>
      </c>
      <c r="I20" s="184">
        <f>ATT!$AO9-IF(I5="L",ATT!$AO9,)</f>
        <v>0</v>
      </c>
      <c r="J20" s="184">
        <f>ATT!$AO10-IF(J5="L",ATT!$AO10,)</f>
        <v>0</v>
      </c>
      <c r="K20" s="184">
        <f>ATT!$AO11-IF(K5="L",ATT!$AO11,)</f>
        <v>0</v>
      </c>
      <c r="L20" s="184">
        <f>ATT!$AO12-IF(L5="L",ATT!$AO12,)</f>
        <v>0</v>
      </c>
      <c r="M20" s="184">
        <f>ATT!$AO13-IF(M5="L",ATT!$AO13,)</f>
        <v>0</v>
      </c>
      <c r="N20" s="184">
        <f>ATT!$AO14-IF(N5="L",ATT!$AO14,)</f>
        <v>0</v>
      </c>
      <c r="O20" s="184">
        <f>ATT!$AO15-IF(O5="L",ATT!$AO15,)</f>
        <v>0</v>
      </c>
      <c r="P20" s="184">
        <f>ATT!$AO16-IF(P5="L",ATT!$AO16,)</f>
        <v>0</v>
      </c>
      <c r="Q20" s="184">
        <f>ATT!$AO17-IF(Q5="L",ATT!$AO17,)</f>
        <v>0</v>
      </c>
      <c r="R20" s="184">
        <f>ATT!$AO18-IF(R5="L",ATT!$AO18,)</f>
        <v>0</v>
      </c>
      <c r="S20" s="184">
        <f>ATT!$AO19-IF(S5="L",ATT!$AO19,)</f>
        <v>0</v>
      </c>
      <c r="T20" s="184">
        <f>ATT!$AO20-IF(T5="L",ATT!$AO20,)</f>
        <v>0</v>
      </c>
      <c r="U20" s="184">
        <f>ATT!$AO21-IF(U5="L",ATT!$AO21,)</f>
        <v>0</v>
      </c>
      <c r="V20" s="184">
        <f>ATT!$AO22-IF(V5="L",ATT!$AO22,)</f>
        <v>0</v>
      </c>
      <c r="W20" s="184">
        <f>ATT!$AO23-IF(W5="L",ATT!$AO23,)</f>
        <v>0</v>
      </c>
      <c r="X20" s="184">
        <f>ATT!$AO24-IF(X5="L",ATT!$AO24,)</f>
        <v>0</v>
      </c>
      <c r="Y20" s="184">
        <f>ATT!$AO25-IF(Y5="L",ATT!$AO25,)</f>
        <v>0</v>
      </c>
      <c r="Z20" s="184">
        <f>ATT!$AO26-IF(Z5="L",ATT!$AO26,)</f>
        <v>0</v>
      </c>
      <c r="AA20" s="184">
        <f>ATT!$AO27-IF(AA5="L",ATT!$AO27,)</f>
        <v>0</v>
      </c>
      <c r="AB20" s="184">
        <f>ATT!$AO28-IF(AB5="L",ATT!$AO28,)</f>
        <v>0</v>
      </c>
      <c r="AC20" s="184">
        <f>ATT!$AO29-IF(AC5="L",ATT!$AO29,)</f>
        <v>0</v>
      </c>
      <c r="AD20" s="184">
        <f>ATT!$AO30-IF(AD5="L",ATT!$AO30,)</f>
        <v>0</v>
      </c>
      <c r="AE20" s="184">
        <f>ATT!$AO31-IF(AE5="L",ATT!$AO31,)</f>
        <v>0</v>
      </c>
      <c r="AF20" s="184">
        <f>ATT!$AO32-IF(AF5="L",ATT!$AO32,)</f>
        <v>0</v>
      </c>
      <c r="AG20" s="184">
        <f>ATT!$AO33-IF(AG5="L",ATT!$AO33,)</f>
        <v>0</v>
      </c>
      <c r="AH20" s="184">
        <f>ATT!$AO34-IF(AH5="L",ATT!$AO34,)</f>
        <v>0</v>
      </c>
      <c r="AI20" s="185">
        <f>ATT!$AO35-IF(AI5="L",ATT!$AO35,)</f>
        <v>0</v>
      </c>
    </row>
    <row r="21" ht="22.5" customHeight="1">
      <c r="A21" s="186"/>
      <c r="B21" s="173"/>
      <c r="C21" s="174" t="s">
        <v>77</v>
      </c>
      <c r="D21" s="175">
        <f>SUM(D17:D20)</f>
        <v>22</v>
      </c>
      <c r="E21" s="176">
        <f t="shared" ref="E21:AI21" si="4">if(E17+E18+E19+E20&gt;0, SUM(E17:E20),)-IF(E5="L",SUM(E17:E20),)</f>
        <v>0</v>
      </c>
      <c r="F21" s="176">
        <f t="shared" si="4"/>
        <v>0</v>
      </c>
      <c r="G21" s="177">
        <f t="shared" si="4"/>
        <v>0</v>
      </c>
      <c r="H21" s="176">
        <f t="shared" si="4"/>
        <v>0</v>
      </c>
      <c r="I21" s="176">
        <f t="shared" si="4"/>
        <v>0</v>
      </c>
      <c r="J21" s="176">
        <f t="shared" si="4"/>
        <v>0</v>
      </c>
      <c r="K21" s="176">
        <f t="shared" si="4"/>
        <v>0</v>
      </c>
      <c r="L21" s="177">
        <f t="shared" si="4"/>
        <v>0</v>
      </c>
      <c r="M21" s="177">
        <f t="shared" si="4"/>
        <v>0</v>
      </c>
      <c r="N21" s="177">
        <f t="shared" si="4"/>
        <v>0</v>
      </c>
      <c r="O21" s="177">
        <f t="shared" si="4"/>
        <v>0</v>
      </c>
      <c r="P21" s="177">
        <f t="shared" si="4"/>
        <v>0</v>
      </c>
      <c r="Q21" s="177">
        <f t="shared" si="4"/>
        <v>0</v>
      </c>
      <c r="R21" s="177">
        <f t="shared" si="4"/>
        <v>0</v>
      </c>
      <c r="S21" s="177">
        <f t="shared" si="4"/>
        <v>0</v>
      </c>
      <c r="T21" s="177">
        <f t="shared" si="4"/>
        <v>0</v>
      </c>
      <c r="U21" s="177">
        <f t="shared" si="4"/>
        <v>0</v>
      </c>
      <c r="V21" s="177">
        <f t="shared" si="4"/>
        <v>0</v>
      </c>
      <c r="W21" s="177">
        <f t="shared" si="4"/>
        <v>0</v>
      </c>
      <c r="X21" s="177">
        <f t="shared" si="4"/>
        <v>0</v>
      </c>
      <c r="Y21" s="177">
        <f t="shared" si="4"/>
        <v>0</v>
      </c>
      <c r="Z21" s="177">
        <f t="shared" si="4"/>
        <v>0</v>
      </c>
      <c r="AA21" s="177">
        <f t="shared" si="4"/>
        <v>0</v>
      </c>
      <c r="AB21" s="177">
        <f t="shared" si="4"/>
        <v>0</v>
      </c>
      <c r="AC21" s="177">
        <f t="shared" si="4"/>
        <v>0</v>
      </c>
      <c r="AD21" s="177">
        <f t="shared" si="4"/>
        <v>0</v>
      </c>
      <c r="AE21" s="177">
        <f t="shared" si="4"/>
        <v>0</v>
      </c>
      <c r="AF21" s="176">
        <f t="shared" si="4"/>
        <v>0</v>
      </c>
      <c r="AG21" s="177">
        <f t="shared" si="4"/>
        <v>0</v>
      </c>
      <c r="AH21" s="177">
        <f t="shared" si="4"/>
        <v>0</v>
      </c>
      <c r="AI21" s="177">
        <f t="shared" si="4"/>
        <v>0</v>
      </c>
    </row>
    <row r="22" ht="22.5" customHeight="1">
      <c r="A22" s="187" t="s">
        <v>83</v>
      </c>
      <c r="B22" s="188" t="s">
        <v>75</v>
      </c>
      <c r="C22" s="124"/>
      <c r="D22" s="125"/>
      <c r="E22" s="189">
        <f t="shared" ref="E22:AI22" si="5">E11</f>
        <v>0</v>
      </c>
      <c r="F22" s="190">
        <f t="shared" si="5"/>
        <v>0</v>
      </c>
      <c r="G22" s="190">
        <f t="shared" si="5"/>
        <v>0</v>
      </c>
      <c r="H22" s="190">
        <f t="shared" si="5"/>
        <v>0</v>
      </c>
      <c r="I22" s="190">
        <f t="shared" si="5"/>
        <v>0</v>
      </c>
      <c r="J22" s="190">
        <f t="shared" si="5"/>
        <v>0</v>
      </c>
      <c r="K22" s="190">
        <f t="shared" si="5"/>
        <v>0</v>
      </c>
      <c r="L22" s="190">
        <f t="shared" si="5"/>
        <v>0</v>
      </c>
      <c r="M22" s="190">
        <f t="shared" si="5"/>
        <v>0</v>
      </c>
      <c r="N22" s="190">
        <f t="shared" si="5"/>
        <v>0</v>
      </c>
      <c r="O22" s="190">
        <f t="shared" si="5"/>
        <v>0</v>
      </c>
      <c r="P22" s="190">
        <f t="shared" si="5"/>
        <v>0</v>
      </c>
      <c r="Q22" s="190">
        <f t="shared" si="5"/>
        <v>0</v>
      </c>
      <c r="R22" s="190">
        <f t="shared" si="5"/>
        <v>0</v>
      </c>
      <c r="S22" s="190">
        <f t="shared" si="5"/>
        <v>0</v>
      </c>
      <c r="T22" s="190">
        <f t="shared" si="5"/>
        <v>0</v>
      </c>
      <c r="U22" s="190">
        <f t="shared" si="5"/>
        <v>0</v>
      </c>
      <c r="V22" s="190">
        <f t="shared" si="5"/>
        <v>0</v>
      </c>
      <c r="W22" s="190">
        <f t="shared" si="5"/>
        <v>0</v>
      </c>
      <c r="X22" s="190">
        <f t="shared" si="5"/>
        <v>0</v>
      </c>
      <c r="Y22" s="190">
        <f t="shared" si="5"/>
        <v>0</v>
      </c>
      <c r="Z22" s="190">
        <f t="shared" si="5"/>
        <v>0</v>
      </c>
      <c r="AA22" s="190">
        <f t="shared" si="5"/>
        <v>0</v>
      </c>
      <c r="AB22" s="190">
        <f t="shared" si="5"/>
        <v>0</v>
      </c>
      <c r="AC22" s="190">
        <f t="shared" si="5"/>
        <v>0</v>
      </c>
      <c r="AD22" s="190">
        <f t="shared" si="5"/>
        <v>0</v>
      </c>
      <c r="AE22" s="190">
        <f t="shared" si="5"/>
        <v>0</v>
      </c>
      <c r="AF22" s="190">
        <f t="shared" si="5"/>
        <v>0</v>
      </c>
      <c r="AG22" s="190">
        <f t="shared" si="5"/>
        <v>0</v>
      </c>
      <c r="AH22" s="190">
        <f t="shared" si="5"/>
        <v>0</v>
      </c>
      <c r="AI22" s="191">
        <f t="shared" si="5"/>
        <v>0</v>
      </c>
    </row>
    <row r="23" ht="22.5" customHeight="1">
      <c r="A23" s="167"/>
      <c r="B23" s="192" t="s">
        <v>79</v>
      </c>
      <c r="C23" s="105"/>
      <c r="D23" s="106"/>
      <c r="E23" s="193">
        <f t="shared" ref="E23:AI23" si="6">E16</f>
        <v>0</v>
      </c>
      <c r="F23" s="194">
        <f t="shared" si="6"/>
        <v>0</v>
      </c>
      <c r="G23" s="194">
        <f t="shared" si="6"/>
        <v>0</v>
      </c>
      <c r="H23" s="194">
        <f t="shared" si="6"/>
        <v>0</v>
      </c>
      <c r="I23" s="194">
        <f t="shared" si="6"/>
        <v>0</v>
      </c>
      <c r="J23" s="194">
        <f t="shared" si="6"/>
        <v>0</v>
      </c>
      <c r="K23" s="194">
        <f t="shared" si="6"/>
        <v>0</v>
      </c>
      <c r="L23" s="194">
        <f t="shared" si="6"/>
        <v>0</v>
      </c>
      <c r="M23" s="194">
        <f t="shared" si="6"/>
        <v>0</v>
      </c>
      <c r="N23" s="194">
        <f t="shared" si="6"/>
        <v>0</v>
      </c>
      <c r="O23" s="194">
        <f t="shared" si="6"/>
        <v>0</v>
      </c>
      <c r="P23" s="194">
        <f t="shared" si="6"/>
        <v>0</v>
      </c>
      <c r="Q23" s="194">
        <f t="shared" si="6"/>
        <v>0</v>
      </c>
      <c r="R23" s="194">
        <f t="shared" si="6"/>
        <v>0</v>
      </c>
      <c r="S23" s="194">
        <f t="shared" si="6"/>
        <v>0</v>
      </c>
      <c r="T23" s="194">
        <f t="shared" si="6"/>
        <v>0</v>
      </c>
      <c r="U23" s="194">
        <f t="shared" si="6"/>
        <v>0</v>
      </c>
      <c r="V23" s="194">
        <f t="shared" si="6"/>
        <v>0</v>
      </c>
      <c r="W23" s="194">
        <f t="shared" si="6"/>
        <v>0</v>
      </c>
      <c r="X23" s="194">
        <f t="shared" si="6"/>
        <v>0</v>
      </c>
      <c r="Y23" s="194">
        <f t="shared" si="6"/>
        <v>0</v>
      </c>
      <c r="Z23" s="194">
        <f t="shared" si="6"/>
        <v>0</v>
      </c>
      <c r="AA23" s="194">
        <f t="shared" si="6"/>
        <v>0</v>
      </c>
      <c r="AB23" s="194">
        <f t="shared" si="6"/>
        <v>0</v>
      </c>
      <c r="AC23" s="194">
        <f t="shared" si="6"/>
        <v>0</v>
      </c>
      <c r="AD23" s="194">
        <f t="shared" si="6"/>
        <v>0</v>
      </c>
      <c r="AE23" s="194">
        <f t="shared" si="6"/>
        <v>0</v>
      </c>
      <c r="AF23" s="194">
        <f t="shared" si="6"/>
        <v>0</v>
      </c>
      <c r="AG23" s="194">
        <f t="shared" si="6"/>
        <v>0</v>
      </c>
      <c r="AH23" s="194">
        <f t="shared" si="6"/>
        <v>0</v>
      </c>
      <c r="AI23" s="195">
        <f t="shared" si="6"/>
        <v>0</v>
      </c>
    </row>
    <row r="24" ht="22.5" customHeight="1">
      <c r="A24" s="167"/>
      <c r="B24" s="192" t="s">
        <v>81</v>
      </c>
      <c r="C24" s="105"/>
      <c r="D24" s="106"/>
      <c r="E24" s="196">
        <f t="shared" ref="E24:AI24" si="7">E21</f>
        <v>0</v>
      </c>
      <c r="F24" s="197">
        <f t="shared" si="7"/>
        <v>0</v>
      </c>
      <c r="G24" s="197">
        <f t="shared" si="7"/>
        <v>0</v>
      </c>
      <c r="H24" s="197">
        <f t="shared" si="7"/>
        <v>0</v>
      </c>
      <c r="I24" s="197">
        <f t="shared" si="7"/>
        <v>0</v>
      </c>
      <c r="J24" s="197">
        <f t="shared" si="7"/>
        <v>0</v>
      </c>
      <c r="K24" s="197">
        <f t="shared" si="7"/>
        <v>0</v>
      </c>
      <c r="L24" s="197">
        <f t="shared" si="7"/>
        <v>0</v>
      </c>
      <c r="M24" s="197">
        <f t="shared" si="7"/>
        <v>0</v>
      </c>
      <c r="N24" s="197">
        <f t="shared" si="7"/>
        <v>0</v>
      </c>
      <c r="O24" s="197">
        <f t="shared" si="7"/>
        <v>0</v>
      </c>
      <c r="P24" s="197">
        <f t="shared" si="7"/>
        <v>0</v>
      </c>
      <c r="Q24" s="197">
        <f t="shared" si="7"/>
        <v>0</v>
      </c>
      <c r="R24" s="197">
        <f t="shared" si="7"/>
        <v>0</v>
      </c>
      <c r="S24" s="197">
        <f t="shared" si="7"/>
        <v>0</v>
      </c>
      <c r="T24" s="197">
        <f t="shared" si="7"/>
        <v>0</v>
      </c>
      <c r="U24" s="197">
        <f t="shared" si="7"/>
        <v>0</v>
      </c>
      <c r="V24" s="197">
        <f t="shared" si="7"/>
        <v>0</v>
      </c>
      <c r="W24" s="197">
        <f t="shared" si="7"/>
        <v>0</v>
      </c>
      <c r="X24" s="197">
        <f t="shared" si="7"/>
        <v>0</v>
      </c>
      <c r="Y24" s="197">
        <f t="shared" si="7"/>
        <v>0</v>
      </c>
      <c r="Z24" s="197">
        <f t="shared" si="7"/>
        <v>0</v>
      </c>
      <c r="AA24" s="197">
        <f t="shared" si="7"/>
        <v>0</v>
      </c>
      <c r="AB24" s="197">
        <f t="shared" si="7"/>
        <v>0</v>
      </c>
      <c r="AC24" s="197">
        <f t="shared" si="7"/>
        <v>0</v>
      </c>
      <c r="AD24" s="197">
        <f t="shared" si="7"/>
        <v>0</v>
      </c>
      <c r="AE24" s="197">
        <f t="shared" si="7"/>
        <v>0</v>
      </c>
      <c r="AF24" s="197">
        <f t="shared" si="7"/>
        <v>0</v>
      </c>
      <c r="AG24" s="197">
        <f t="shared" si="7"/>
        <v>0</v>
      </c>
      <c r="AH24" s="197">
        <f t="shared" si="7"/>
        <v>0</v>
      </c>
      <c r="AI24" s="198">
        <f t="shared" si="7"/>
        <v>0</v>
      </c>
    </row>
    <row r="25" ht="22.5" customHeight="1">
      <c r="A25" s="186"/>
      <c r="B25" s="199" t="s">
        <v>77</v>
      </c>
      <c r="C25" s="200"/>
      <c r="D25" s="201"/>
      <c r="E25" s="202" t="str">
        <f t="shared" ref="E25:AI25" si="8">if(E22+E23+E24&gt;0, SUM(E22:E24),)</f>
        <v/>
      </c>
      <c r="F25" s="203" t="str">
        <f t="shared" si="8"/>
        <v/>
      </c>
      <c r="G25" s="203" t="str">
        <f t="shared" si="8"/>
        <v/>
      </c>
      <c r="H25" s="203" t="str">
        <f t="shared" si="8"/>
        <v/>
      </c>
      <c r="I25" s="203" t="str">
        <f t="shared" si="8"/>
        <v/>
      </c>
      <c r="J25" s="203" t="str">
        <f t="shared" si="8"/>
        <v/>
      </c>
      <c r="K25" s="203" t="str">
        <f t="shared" si="8"/>
        <v/>
      </c>
      <c r="L25" s="203" t="str">
        <f t="shared" si="8"/>
        <v/>
      </c>
      <c r="M25" s="203" t="str">
        <f t="shared" si="8"/>
        <v/>
      </c>
      <c r="N25" s="203" t="str">
        <f t="shared" si="8"/>
        <v/>
      </c>
      <c r="O25" s="203" t="str">
        <f t="shared" si="8"/>
        <v/>
      </c>
      <c r="P25" s="203" t="str">
        <f t="shared" si="8"/>
        <v/>
      </c>
      <c r="Q25" s="203" t="str">
        <f t="shared" si="8"/>
        <v/>
      </c>
      <c r="R25" s="203" t="str">
        <f t="shared" si="8"/>
        <v/>
      </c>
      <c r="S25" s="203" t="str">
        <f t="shared" si="8"/>
        <v/>
      </c>
      <c r="T25" s="203" t="str">
        <f t="shared" si="8"/>
        <v/>
      </c>
      <c r="U25" s="203" t="str">
        <f t="shared" si="8"/>
        <v/>
      </c>
      <c r="V25" s="203" t="str">
        <f t="shared" si="8"/>
        <v/>
      </c>
      <c r="W25" s="203" t="str">
        <f t="shared" si="8"/>
        <v/>
      </c>
      <c r="X25" s="203" t="str">
        <f t="shared" si="8"/>
        <v/>
      </c>
      <c r="Y25" s="203" t="str">
        <f t="shared" si="8"/>
        <v/>
      </c>
      <c r="Z25" s="203" t="str">
        <f t="shared" si="8"/>
        <v/>
      </c>
      <c r="AA25" s="203" t="str">
        <f t="shared" si="8"/>
        <v/>
      </c>
      <c r="AB25" s="203" t="str">
        <f t="shared" si="8"/>
        <v/>
      </c>
      <c r="AC25" s="203" t="str">
        <f t="shared" si="8"/>
        <v/>
      </c>
      <c r="AD25" s="203" t="str">
        <f t="shared" si="8"/>
        <v/>
      </c>
      <c r="AE25" s="203" t="str">
        <f t="shared" si="8"/>
        <v/>
      </c>
      <c r="AF25" s="203" t="str">
        <f t="shared" si="8"/>
        <v/>
      </c>
      <c r="AG25" s="203" t="str">
        <f t="shared" si="8"/>
        <v/>
      </c>
      <c r="AH25" s="203" t="str">
        <f t="shared" si="8"/>
        <v/>
      </c>
      <c r="AI25" s="204" t="str">
        <f t="shared" si="8"/>
        <v/>
      </c>
    </row>
    <row r="26" ht="22.5" customHeight="1">
      <c r="A26" s="187" t="s">
        <v>84</v>
      </c>
      <c r="B26" s="205" t="s">
        <v>85</v>
      </c>
      <c r="C26" s="206"/>
      <c r="D26" s="207"/>
      <c r="E26" s="208">
        <f>ATTENDANCE!L19</f>
        <v>540.85</v>
      </c>
      <c r="F26" s="209">
        <f t="shared" ref="F26:AI26" si="9">E31</f>
        <v>540.85</v>
      </c>
      <c r="G26" s="209">
        <f t="shared" si="9"/>
        <v>540.85</v>
      </c>
      <c r="H26" s="209">
        <f t="shared" si="9"/>
        <v>540.85</v>
      </c>
      <c r="I26" s="209">
        <f t="shared" si="9"/>
        <v>540.85</v>
      </c>
      <c r="J26" s="209">
        <f t="shared" si="9"/>
        <v>540.85</v>
      </c>
      <c r="K26" s="209">
        <f t="shared" si="9"/>
        <v>540.85</v>
      </c>
      <c r="L26" s="209">
        <f t="shared" si="9"/>
        <v>540.85</v>
      </c>
      <c r="M26" s="209">
        <f t="shared" si="9"/>
        <v>540.85</v>
      </c>
      <c r="N26" s="209">
        <f t="shared" si="9"/>
        <v>540.85</v>
      </c>
      <c r="O26" s="209">
        <f t="shared" si="9"/>
        <v>540.85</v>
      </c>
      <c r="P26" s="209">
        <f t="shared" si="9"/>
        <v>540.85</v>
      </c>
      <c r="Q26" s="209">
        <f t="shared" si="9"/>
        <v>540.85</v>
      </c>
      <c r="R26" s="209">
        <f t="shared" si="9"/>
        <v>540.85</v>
      </c>
      <c r="S26" s="209">
        <f t="shared" si="9"/>
        <v>540.85</v>
      </c>
      <c r="T26" s="209">
        <f t="shared" si="9"/>
        <v>540.85</v>
      </c>
      <c r="U26" s="209">
        <f t="shared" si="9"/>
        <v>540.85</v>
      </c>
      <c r="V26" s="209">
        <f t="shared" si="9"/>
        <v>540.85</v>
      </c>
      <c r="W26" s="209">
        <f t="shared" si="9"/>
        <v>540.85</v>
      </c>
      <c r="X26" s="209">
        <f t="shared" si="9"/>
        <v>540.85</v>
      </c>
      <c r="Y26" s="209">
        <f t="shared" si="9"/>
        <v>540.85</v>
      </c>
      <c r="Z26" s="209">
        <f t="shared" si="9"/>
        <v>540.85</v>
      </c>
      <c r="AA26" s="209">
        <f t="shared" si="9"/>
        <v>540.85</v>
      </c>
      <c r="AB26" s="209">
        <f t="shared" si="9"/>
        <v>540.85</v>
      </c>
      <c r="AC26" s="209">
        <f t="shared" si="9"/>
        <v>540.85</v>
      </c>
      <c r="AD26" s="209">
        <f t="shared" si="9"/>
        <v>540.85</v>
      </c>
      <c r="AE26" s="209">
        <f t="shared" si="9"/>
        <v>540.85</v>
      </c>
      <c r="AF26" s="209">
        <f t="shared" si="9"/>
        <v>540.85</v>
      </c>
      <c r="AG26" s="209">
        <f t="shared" si="9"/>
        <v>540.85</v>
      </c>
      <c r="AH26" s="209">
        <f t="shared" si="9"/>
        <v>540.85</v>
      </c>
      <c r="AI26" s="210">
        <f t="shared" si="9"/>
        <v>540.85</v>
      </c>
    </row>
    <row r="27" ht="22.5" customHeight="1">
      <c r="A27" s="167"/>
      <c r="B27" s="192" t="s">
        <v>86</v>
      </c>
      <c r="C27" s="105"/>
      <c r="D27" s="106"/>
      <c r="E27" s="211">
        <f>ATTENDANCE!L20</f>
        <v>0</v>
      </c>
      <c r="F27" s="212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3"/>
      <c r="R27" s="213"/>
      <c r="S27" s="213"/>
      <c r="T27" s="213"/>
      <c r="U27" s="213"/>
      <c r="V27" s="213"/>
      <c r="W27" s="213"/>
      <c r="X27" s="213"/>
      <c r="Y27" s="213"/>
      <c r="Z27" s="213"/>
      <c r="AA27" s="213"/>
      <c r="AB27" s="213"/>
      <c r="AC27" s="213"/>
      <c r="AD27" s="213"/>
      <c r="AE27" s="213"/>
      <c r="AF27" s="213"/>
      <c r="AG27" s="213"/>
      <c r="AH27" s="213"/>
      <c r="AI27" s="214"/>
    </row>
    <row r="28" ht="22.5" customHeight="1">
      <c r="A28" s="167"/>
      <c r="B28" s="192" t="s">
        <v>87</v>
      </c>
      <c r="C28" s="105"/>
      <c r="D28" s="106"/>
      <c r="E28" s="211"/>
      <c r="F28" s="212"/>
      <c r="G28" s="213"/>
      <c r="H28" s="213"/>
      <c r="I28" s="213"/>
      <c r="J28" s="213"/>
      <c r="K28" s="213"/>
      <c r="L28" s="213"/>
      <c r="M28" s="213"/>
      <c r="N28" s="213"/>
      <c r="O28" s="213"/>
      <c r="P28" s="213"/>
      <c r="Q28" s="213"/>
      <c r="R28" s="213"/>
      <c r="S28" s="213"/>
      <c r="T28" s="213"/>
      <c r="U28" s="213"/>
      <c r="V28" s="213"/>
      <c r="W28" s="213"/>
      <c r="X28" s="213"/>
      <c r="Y28" s="213"/>
      <c r="Z28" s="213"/>
      <c r="AA28" s="213"/>
      <c r="AB28" s="213"/>
      <c r="AC28" s="213"/>
      <c r="AD28" s="213"/>
      <c r="AE28" s="213"/>
      <c r="AF28" s="213"/>
      <c r="AG28" s="213"/>
      <c r="AH28" s="213"/>
      <c r="AI28" s="214"/>
    </row>
    <row r="29" ht="22.5" customHeight="1">
      <c r="A29" s="167"/>
      <c r="B29" s="192" t="s">
        <v>88</v>
      </c>
      <c r="C29" s="105"/>
      <c r="D29" s="106"/>
      <c r="E29" s="215">
        <f>if(E26&gt;0,SUM(E26:E28),)</f>
        <v>540.85</v>
      </c>
      <c r="F29" s="216">
        <f t="shared" ref="F29:AI29" si="10">SUM(F26:F28)</f>
        <v>540.85</v>
      </c>
      <c r="G29" s="216">
        <f t="shared" si="10"/>
        <v>540.85</v>
      </c>
      <c r="H29" s="216">
        <f t="shared" si="10"/>
        <v>540.85</v>
      </c>
      <c r="I29" s="216">
        <f t="shared" si="10"/>
        <v>540.85</v>
      </c>
      <c r="J29" s="216">
        <f t="shared" si="10"/>
        <v>540.85</v>
      </c>
      <c r="K29" s="216">
        <f t="shared" si="10"/>
        <v>540.85</v>
      </c>
      <c r="L29" s="216">
        <f t="shared" si="10"/>
        <v>540.85</v>
      </c>
      <c r="M29" s="216">
        <f t="shared" si="10"/>
        <v>540.85</v>
      </c>
      <c r="N29" s="216">
        <f t="shared" si="10"/>
        <v>540.85</v>
      </c>
      <c r="O29" s="216">
        <f t="shared" si="10"/>
        <v>540.85</v>
      </c>
      <c r="P29" s="216">
        <f t="shared" si="10"/>
        <v>540.85</v>
      </c>
      <c r="Q29" s="216">
        <f t="shared" si="10"/>
        <v>540.85</v>
      </c>
      <c r="R29" s="216">
        <f t="shared" si="10"/>
        <v>540.85</v>
      </c>
      <c r="S29" s="216">
        <f t="shared" si="10"/>
        <v>540.85</v>
      </c>
      <c r="T29" s="216">
        <f t="shared" si="10"/>
        <v>540.85</v>
      </c>
      <c r="U29" s="216">
        <f t="shared" si="10"/>
        <v>540.85</v>
      </c>
      <c r="V29" s="216">
        <f t="shared" si="10"/>
        <v>540.85</v>
      </c>
      <c r="W29" s="216">
        <f t="shared" si="10"/>
        <v>540.85</v>
      </c>
      <c r="X29" s="216">
        <f t="shared" si="10"/>
        <v>540.85</v>
      </c>
      <c r="Y29" s="216">
        <f t="shared" si="10"/>
        <v>540.85</v>
      </c>
      <c r="Z29" s="216">
        <f t="shared" si="10"/>
        <v>540.85</v>
      </c>
      <c r="AA29" s="216">
        <f t="shared" si="10"/>
        <v>540.85</v>
      </c>
      <c r="AB29" s="216">
        <f t="shared" si="10"/>
        <v>540.85</v>
      </c>
      <c r="AC29" s="216">
        <f t="shared" si="10"/>
        <v>540.85</v>
      </c>
      <c r="AD29" s="216">
        <f t="shared" si="10"/>
        <v>540.85</v>
      </c>
      <c r="AE29" s="216">
        <f t="shared" si="10"/>
        <v>540.85</v>
      </c>
      <c r="AF29" s="216">
        <f t="shared" si="10"/>
        <v>540.85</v>
      </c>
      <c r="AG29" s="216">
        <f t="shared" si="10"/>
        <v>540.85</v>
      </c>
      <c r="AH29" s="216">
        <f t="shared" si="10"/>
        <v>540.85</v>
      </c>
      <c r="AI29" s="217">
        <f t="shared" si="10"/>
        <v>540.85</v>
      </c>
    </row>
    <row r="30" ht="22.5" customHeight="1">
      <c r="A30" s="167"/>
      <c r="B30" s="192" t="s">
        <v>26</v>
      </c>
      <c r="C30" s="105"/>
      <c r="D30" s="106"/>
      <c r="E30" s="215" t="str">
        <f t="shared" ref="E30:AI30" si="11">IF(OR(E5="X",E5="Y"),E25*0.15,)</f>
        <v/>
      </c>
      <c r="F30" s="216" t="str">
        <f t="shared" si="11"/>
        <v/>
      </c>
      <c r="G30" s="216" t="str">
        <f t="shared" si="11"/>
        <v/>
      </c>
      <c r="H30" s="216" t="str">
        <f t="shared" si="11"/>
        <v/>
      </c>
      <c r="I30" s="216" t="str">
        <f t="shared" si="11"/>
        <v/>
      </c>
      <c r="J30" s="216" t="str">
        <f t="shared" si="11"/>
        <v/>
      </c>
      <c r="K30" s="216" t="str">
        <f t="shared" si="11"/>
        <v/>
      </c>
      <c r="L30" s="216" t="str">
        <f t="shared" si="11"/>
        <v/>
      </c>
      <c r="M30" s="216" t="str">
        <f t="shared" si="11"/>
        <v/>
      </c>
      <c r="N30" s="216" t="str">
        <f t="shared" si="11"/>
        <v/>
      </c>
      <c r="O30" s="216" t="str">
        <f t="shared" si="11"/>
        <v/>
      </c>
      <c r="P30" s="216" t="str">
        <f t="shared" si="11"/>
        <v/>
      </c>
      <c r="Q30" s="216" t="str">
        <f t="shared" si="11"/>
        <v/>
      </c>
      <c r="R30" s="216" t="str">
        <f t="shared" si="11"/>
        <v/>
      </c>
      <c r="S30" s="216" t="str">
        <f t="shared" si="11"/>
        <v/>
      </c>
      <c r="T30" s="216" t="str">
        <f t="shared" si="11"/>
        <v/>
      </c>
      <c r="U30" s="216" t="str">
        <f t="shared" si="11"/>
        <v/>
      </c>
      <c r="V30" s="216" t="str">
        <f t="shared" si="11"/>
        <v/>
      </c>
      <c r="W30" s="216" t="str">
        <f t="shared" si="11"/>
        <v/>
      </c>
      <c r="X30" s="216" t="str">
        <f t="shared" si="11"/>
        <v/>
      </c>
      <c r="Y30" s="216" t="str">
        <f t="shared" si="11"/>
        <v/>
      </c>
      <c r="Z30" s="216" t="str">
        <f t="shared" si="11"/>
        <v/>
      </c>
      <c r="AA30" s="216" t="str">
        <f t="shared" si="11"/>
        <v/>
      </c>
      <c r="AB30" s="216" t="str">
        <f t="shared" si="11"/>
        <v/>
      </c>
      <c r="AC30" s="216" t="str">
        <f t="shared" si="11"/>
        <v/>
      </c>
      <c r="AD30" s="216" t="str">
        <f t="shared" si="11"/>
        <v/>
      </c>
      <c r="AE30" s="216" t="str">
        <f t="shared" si="11"/>
        <v/>
      </c>
      <c r="AF30" s="216" t="str">
        <f t="shared" si="11"/>
        <v/>
      </c>
      <c r="AG30" s="216" t="str">
        <f t="shared" si="11"/>
        <v/>
      </c>
      <c r="AH30" s="216" t="str">
        <f t="shared" si="11"/>
        <v/>
      </c>
      <c r="AI30" s="217" t="str">
        <f t="shared" si="11"/>
        <v/>
      </c>
    </row>
    <row r="31" ht="22.5" customHeight="1">
      <c r="A31" s="186"/>
      <c r="B31" s="199" t="s">
        <v>89</v>
      </c>
      <c r="C31" s="200"/>
      <c r="D31" s="201"/>
      <c r="E31" s="218">
        <f t="shared" ref="E31:AI31" si="12">E29-E30</f>
        <v>540.85</v>
      </c>
      <c r="F31" s="219">
        <f t="shared" si="12"/>
        <v>540.85</v>
      </c>
      <c r="G31" s="219">
        <f t="shared" si="12"/>
        <v>540.85</v>
      </c>
      <c r="H31" s="219">
        <f t="shared" si="12"/>
        <v>540.85</v>
      </c>
      <c r="I31" s="219">
        <f t="shared" si="12"/>
        <v>540.85</v>
      </c>
      <c r="J31" s="219">
        <f t="shared" si="12"/>
        <v>540.85</v>
      </c>
      <c r="K31" s="219">
        <f t="shared" si="12"/>
        <v>540.85</v>
      </c>
      <c r="L31" s="219">
        <f t="shared" si="12"/>
        <v>540.85</v>
      </c>
      <c r="M31" s="219">
        <f t="shared" si="12"/>
        <v>540.85</v>
      </c>
      <c r="N31" s="219">
        <f t="shared" si="12"/>
        <v>540.85</v>
      </c>
      <c r="O31" s="219">
        <f t="shared" si="12"/>
        <v>540.85</v>
      </c>
      <c r="P31" s="219">
        <f t="shared" si="12"/>
        <v>540.85</v>
      </c>
      <c r="Q31" s="219">
        <f t="shared" si="12"/>
        <v>540.85</v>
      </c>
      <c r="R31" s="219">
        <f t="shared" si="12"/>
        <v>540.85</v>
      </c>
      <c r="S31" s="219">
        <f t="shared" si="12"/>
        <v>540.85</v>
      </c>
      <c r="T31" s="219">
        <f t="shared" si="12"/>
        <v>540.85</v>
      </c>
      <c r="U31" s="219">
        <f t="shared" si="12"/>
        <v>540.85</v>
      </c>
      <c r="V31" s="219">
        <f t="shared" si="12"/>
        <v>540.85</v>
      </c>
      <c r="W31" s="219">
        <f t="shared" si="12"/>
        <v>540.85</v>
      </c>
      <c r="X31" s="219">
        <f t="shared" si="12"/>
        <v>540.85</v>
      </c>
      <c r="Y31" s="219">
        <f t="shared" si="12"/>
        <v>540.85</v>
      </c>
      <c r="Z31" s="219">
        <f t="shared" si="12"/>
        <v>540.85</v>
      </c>
      <c r="AA31" s="219">
        <f t="shared" si="12"/>
        <v>540.85</v>
      </c>
      <c r="AB31" s="219">
        <f t="shared" si="12"/>
        <v>540.85</v>
      </c>
      <c r="AC31" s="219">
        <f t="shared" si="12"/>
        <v>540.85</v>
      </c>
      <c r="AD31" s="219">
        <f t="shared" si="12"/>
        <v>540.85</v>
      </c>
      <c r="AE31" s="219">
        <f t="shared" si="12"/>
        <v>540.85</v>
      </c>
      <c r="AF31" s="219">
        <f t="shared" si="12"/>
        <v>540.85</v>
      </c>
      <c r="AG31" s="219">
        <f t="shared" si="12"/>
        <v>540.85</v>
      </c>
      <c r="AH31" s="219">
        <f t="shared" si="12"/>
        <v>540.85</v>
      </c>
      <c r="AI31" s="220">
        <f t="shared" si="12"/>
        <v>540.85</v>
      </c>
    </row>
    <row r="32" ht="22.5" customHeight="1">
      <c r="A32" s="187" t="s">
        <v>30</v>
      </c>
      <c r="B32" s="205" t="s">
        <v>85</v>
      </c>
      <c r="C32" s="206"/>
      <c r="D32" s="207"/>
      <c r="E32" s="208">
        <f>ATTENDANCE!N19</f>
        <v>158.8</v>
      </c>
      <c r="F32" s="221">
        <f t="shared" ref="F32:AI32" si="13">E37</f>
        <v>158.8</v>
      </c>
      <c r="G32" s="221">
        <f t="shared" si="13"/>
        <v>158.8</v>
      </c>
      <c r="H32" s="221">
        <f t="shared" si="13"/>
        <v>158.8</v>
      </c>
      <c r="I32" s="221">
        <f t="shared" si="13"/>
        <v>158.8</v>
      </c>
      <c r="J32" s="221">
        <f t="shared" si="13"/>
        <v>158.8</v>
      </c>
      <c r="K32" s="221">
        <f t="shared" si="13"/>
        <v>158.8</v>
      </c>
      <c r="L32" s="221">
        <f t="shared" si="13"/>
        <v>158.8</v>
      </c>
      <c r="M32" s="221">
        <f t="shared" si="13"/>
        <v>158.8</v>
      </c>
      <c r="N32" s="221">
        <f t="shared" si="13"/>
        <v>158.8</v>
      </c>
      <c r="O32" s="221">
        <f t="shared" si="13"/>
        <v>158.8</v>
      </c>
      <c r="P32" s="221">
        <f t="shared" si="13"/>
        <v>158.8</v>
      </c>
      <c r="Q32" s="221">
        <f t="shared" si="13"/>
        <v>158.8</v>
      </c>
      <c r="R32" s="221">
        <f t="shared" si="13"/>
        <v>158.8</v>
      </c>
      <c r="S32" s="221">
        <f t="shared" si="13"/>
        <v>158.8</v>
      </c>
      <c r="T32" s="221">
        <f t="shared" si="13"/>
        <v>158.8</v>
      </c>
      <c r="U32" s="221">
        <f t="shared" si="13"/>
        <v>158.8</v>
      </c>
      <c r="V32" s="221">
        <f t="shared" si="13"/>
        <v>158.8</v>
      </c>
      <c r="W32" s="221">
        <f t="shared" si="13"/>
        <v>158.8</v>
      </c>
      <c r="X32" s="221">
        <f t="shared" si="13"/>
        <v>158.8</v>
      </c>
      <c r="Y32" s="221">
        <f t="shared" si="13"/>
        <v>158.8</v>
      </c>
      <c r="Z32" s="221">
        <f t="shared" si="13"/>
        <v>158.8</v>
      </c>
      <c r="AA32" s="221">
        <f t="shared" si="13"/>
        <v>158.8</v>
      </c>
      <c r="AB32" s="221">
        <f t="shared" si="13"/>
        <v>158.8</v>
      </c>
      <c r="AC32" s="221">
        <f t="shared" si="13"/>
        <v>158.8</v>
      </c>
      <c r="AD32" s="221">
        <f t="shared" si="13"/>
        <v>158.8</v>
      </c>
      <c r="AE32" s="221">
        <f t="shared" si="13"/>
        <v>158.8</v>
      </c>
      <c r="AF32" s="221">
        <f t="shared" si="13"/>
        <v>158.8</v>
      </c>
      <c r="AG32" s="221">
        <f t="shared" si="13"/>
        <v>158.8</v>
      </c>
      <c r="AH32" s="221">
        <f t="shared" si="13"/>
        <v>158.8</v>
      </c>
      <c r="AI32" s="222">
        <f t="shared" si="13"/>
        <v>158.8</v>
      </c>
    </row>
    <row r="33" ht="22.5" customHeight="1">
      <c r="A33" s="167"/>
      <c r="B33" s="192" t="s">
        <v>86</v>
      </c>
      <c r="C33" s="105"/>
      <c r="D33" s="106"/>
      <c r="E33" s="211">
        <f>ATTENDANCE!N20</f>
        <v>0</v>
      </c>
      <c r="F33" s="213"/>
      <c r="G33" s="213"/>
      <c r="H33" s="213"/>
      <c r="I33" s="213"/>
      <c r="J33" s="213"/>
      <c r="K33" s="213"/>
      <c r="L33" s="213"/>
      <c r="M33" s="213"/>
      <c r="N33" s="213"/>
      <c r="O33" s="213"/>
      <c r="P33" s="213"/>
      <c r="Q33" s="213"/>
      <c r="R33" s="213"/>
      <c r="S33" s="213"/>
      <c r="T33" s="213"/>
      <c r="U33" s="213"/>
      <c r="V33" s="213"/>
      <c r="W33" s="213"/>
      <c r="X33" s="213"/>
      <c r="Y33" s="213"/>
      <c r="Z33" s="213"/>
      <c r="AA33" s="213"/>
      <c r="AB33" s="213"/>
      <c r="AC33" s="213"/>
      <c r="AD33" s="213"/>
      <c r="AE33" s="213"/>
      <c r="AF33" s="213"/>
      <c r="AG33" s="213"/>
      <c r="AH33" s="213"/>
      <c r="AI33" s="214"/>
    </row>
    <row r="34" ht="22.5" customHeight="1">
      <c r="A34" s="167"/>
      <c r="B34" s="192" t="s">
        <v>87</v>
      </c>
      <c r="C34" s="105"/>
      <c r="D34" s="106"/>
      <c r="E34" s="211"/>
      <c r="F34" s="213"/>
      <c r="G34" s="213"/>
      <c r="H34" s="213"/>
      <c r="I34" s="213"/>
      <c r="J34" s="213"/>
      <c r="K34" s="213"/>
      <c r="L34" s="213"/>
      <c r="M34" s="213"/>
      <c r="N34" s="213"/>
      <c r="O34" s="213"/>
      <c r="P34" s="213"/>
      <c r="Q34" s="213"/>
      <c r="R34" s="213"/>
      <c r="S34" s="213"/>
      <c r="T34" s="213"/>
      <c r="U34" s="213"/>
      <c r="V34" s="213"/>
      <c r="W34" s="213"/>
      <c r="X34" s="213"/>
      <c r="Y34" s="213"/>
      <c r="Z34" s="213"/>
      <c r="AA34" s="213"/>
      <c r="AB34" s="213"/>
      <c r="AC34" s="213"/>
      <c r="AD34" s="213"/>
      <c r="AE34" s="213"/>
      <c r="AF34" s="213"/>
      <c r="AG34" s="213"/>
      <c r="AH34" s="213"/>
      <c r="AI34" s="214"/>
    </row>
    <row r="35" ht="22.5" customHeight="1">
      <c r="A35" s="167"/>
      <c r="B35" s="192" t="s">
        <v>88</v>
      </c>
      <c r="C35" s="105"/>
      <c r="D35" s="106"/>
      <c r="E35" s="223">
        <f t="shared" ref="E35:AI35" si="14">SUM(E32:E34)</f>
        <v>158.8</v>
      </c>
      <c r="F35" s="224">
        <f t="shared" si="14"/>
        <v>158.8</v>
      </c>
      <c r="G35" s="224">
        <f t="shared" si="14"/>
        <v>158.8</v>
      </c>
      <c r="H35" s="224">
        <f t="shared" si="14"/>
        <v>158.8</v>
      </c>
      <c r="I35" s="224">
        <f t="shared" si="14"/>
        <v>158.8</v>
      </c>
      <c r="J35" s="224">
        <f t="shared" si="14"/>
        <v>158.8</v>
      </c>
      <c r="K35" s="224">
        <f t="shared" si="14"/>
        <v>158.8</v>
      </c>
      <c r="L35" s="224">
        <f t="shared" si="14"/>
        <v>158.8</v>
      </c>
      <c r="M35" s="224">
        <f t="shared" si="14"/>
        <v>158.8</v>
      </c>
      <c r="N35" s="224">
        <f t="shared" si="14"/>
        <v>158.8</v>
      </c>
      <c r="O35" s="224">
        <f t="shared" si="14"/>
        <v>158.8</v>
      </c>
      <c r="P35" s="224">
        <f t="shared" si="14"/>
        <v>158.8</v>
      </c>
      <c r="Q35" s="224">
        <f t="shared" si="14"/>
        <v>158.8</v>
      </c>
      <c r="R35" s="224">
        <f t="shared" si="14"/>
        <v>158.8</v>
      </c>
      <c r="S35" s="224">
        <f t="shared" si="14"/>
        <v>158.8</v>
      </c>
      <c r="T35" s="224">
        <f t="shared" si="14"/>
        <v>158.8</v>
      </c>
      <c r="U35" s="224">
        <f t="shared" si="14"/>
        <v>158.8</v>
      </c>
      <c r="V35" s="224">
        <f t="shared" si="14"/>
        <v>158.8</v>
      </c>
      <c r="W35" s="224">
        <f t="shared" si="14"/>
        <v>158.8</v>
      </c>
      <c r="X35" s="224">
        <f t="shared" si="14"/>
        <v>158.8</v>
      </c>
      <c r="Y35" s="224">
        <f t="shared" si="14"/>
        <v>158.8</v>
      </c>
      <c r="Z35" s="224">
        <f t="shared" si="14"/>
        <v>158.8</v>
      </c>
      <c r="AA35" s="224">
        <f t="shared" si="14"/>
        <v>158.8</v>
      </c>
      <c r="AB35" s="224">
        <f t="shared" si="14"/>
        <v>158.8</v>
      </c>
      <c r="AC35" s="224">
        <f t="shared" si="14"/>
        <v>158.8</v>
      </c>
      <c r="AD35" s="224">
        <f t="shared" si="14"/>
        <v>158.8</v>
      </c>
      <c r="AE35" s="224">
        <f t="shared" si="14"/>
        <v>158.8</v>
      </c>
      <c r="AF35" s="224">
        <f t="shared" si="14"/>
        <v>158.8</v>
      </c>
      <c r="AG35" s="224">
        <f t="shared" si="14"/>
        <v>158.8</v>
      </c>
      <c r="AH35" s="224">
        <f t="shared" si="14"/>
        <v>158.8</v>
      </c>
      <c r="AI35" s="225">
        <f t="shared" si="14"/>
        <v>158.8</v>
      </c>
    </row>
    <row r="36" ht="22.5" customHeight="1">
      <c r="A36" s="167"/>
      <c r="B36" s="192" t="s">
        <v>26</v>
      </c>
      <c r="C36" s="105"/>
      <c r="D36" s="106"/>
      <c r="E36" s="223" t="str">
        <f t="shared" ref="E36:AI36" si="15">IF(E5="Z",E25*0.15,)</f>
        <v/>
      </c>
      <c r="F36" s="224" t="str">
        <f t="shared" si="15"/>
        <v/>
      </c>
      <c r="G36" s="224" t="str">
        <f t="shared" si="15"/>
        <v/>
      </c>
      <c r="H36" s="224" t="str">
        <f t="shared" si="15"/>
        <v/>
      </c>
      <c r="I36" s="224" t="str">
        <f t="shared" si="15"/>
        <v/>
      </c>
      <c r="J36" s="224" t="str">
        <f t="shared" si="15"/>
        <v/>
      </c>
      <c r="K36" s="224" t="str">
        <f t="shared" si="15"/>
        <v/>
      </c>
      <c r="L36" s="224" t="str">
        <f t="shared" si="15"/>
        <v/>
      </c>
      <c r="M36" s="224" t="str">
        <f t="shared" si="15"/>
        <v/>
      </c>
      <c r="N36" s="224" t="str">
        <f t="shared" si="15"/>
        <v/>
      </c>
      <c r="O36" s="224" t="str">
        <f t="shared" si="15"/>
        <v/>
      </c>
      <c r="P36" s="224" t="str">
        <f t="shared" si="15"/>
        <v/>
      </c>
      <c r="Q36" s="224" t="str">
        <f t="shared" si="15"/>
        <v/>
      </c>
      <c r="R36" s="224" t="str">
        <f t="shared" si="15"/>
        <v/>
      </c>
      <c r="S36" s="224" t="str">
        <f t="shared" si="15"/>
        <v/>
      </c>
      <c r="T36" s="224" t="str">
        <f t="shared" si="15"/>
        <v/>
      </c>
      <c r="U36" s="224" t="str">
        <f t="shared" si="15"/>
        <v/>
      </c>
      <c r="V36" s="224" t="str">
        <f t="shared" si="15"/>
        <v/>
      </c>
      <c r="W36" s="224" t="str">
        <f t="shared" si="15"/>
        <v/>
      </c>
      <c r="X36" s="224" t="str">
        <f t="shared" si="15"/>
        <v/>
      </c>
      <c r="Y36" s="224" t="str">
        <f t="shared" si="15"/>
        <v/>
      </c>
      <c r="Z36" s="224" t="str">
        <f t="shared" si="15"/>
        <v/>
      </c>
      <c r="AA36" s="224" t="str">
        <f t="shared" si="15"/>
        <v/>
      </c>
      <c r="AB36" s="224" t="str">
        <f t="shared" si="15"/>
        <v/>
      </c>
      <c r="AC36" s="224" t="str">
        <f t="shared" si="15"/>
        <v/>
      </c>
      <c r="AD36" s="224" t="str">
        <f t="shared" si="15"/>
        <v/>
      </c>
      <c r="AE36" s="224" t="str">
        <f t="shared" si="15"/>
        <v/>
      </c>
      <c r="AF36" s="224" t="str">
        <f t="shared" si="15"/>
        <v/>
      </c>
      <c r="AG36" s="224" t="str">
        <f t="shared" si="15"/>
        <v/>
      </c>
      <c r="AH36" s="224" t="str">
        <f t="shared" si="15"/>
        <v/>
      </c>
      <c r="AI36" s="225" t="str">
        <f t="shared" si="15"/>
        <v/>
      </c>
    </row>
    <row r="37" ht="22.5" customHeight="1">
      <c r="A37" s="186"/>
      <c r="B37" s="199" t="s">
        <v>89</v>
      </c>
      <c r="C37" s="200"/>
      <c r="D37" s="201"/>
      <c r="E37" s="226">
        <f t="shared" ref="E37:AI37" si="16">E35-E36</f>
        <v>158.8</v>
      </c>
      <c r="F37" s="227">
        <f t="shared" si="16"/>
        <v>158.8</v>
      </c>
      <c r="G37" s="227">
        <f t="shared" si="16"/>
        <v>158.8</v>
      </c>
      <c r="H37" s="227">
        <f t="shared" si="16"/>
        <v>158.8</v>
      </c>
      <c r="I37" s="227">
        <f t="shared" si="16"/>
        <v>158.8</v>
      </c>
      <c r="J37" s="227">
        <f t="shared" si="16"/>
        <v>158.8</v>
      </c>
      <c r="K37" s="227">
        <f t="shared" si="16"/>
        <v>158.8</v>
      </c>
      <c r="L37" s="227">
        <f t="shared" si="16"/>
        <v>158.8</v>
      </c>
      <c r="M37" s="227">
        <f t="shared" si="16"/>
        <v>158.8</v>
      </c>
      <c r="N37" s="227">
        <f t="shared" si="16"/>
        <v>158.8</v>
      </c>
      <c r="O37" s="227">
        <f t="shared" si="16"/>
        <v>158.8</v>
      </c>
      <c r="P37" s="227">
        <f t="shared" si="16"/>
        <v>158.8</v>
      </c>
      <c r="Q37" s="227">
        <f t="shared" si="16"/>
        <v>158.8</v>
      </c>
      <c r="R37" s="227">
        <f t="shared" si="16"/>
        <v>158.8</v>
      </c>
      <c r="S37" s="227">
        <f t="shared" si="16"/>
        <v>158.8</v>
      </c>
      <c r="T37" s="227">
        <f t="shared" si="16"/>
        <v>158.8</v>
      </c>
      <c r="U37" s="227">
        <f t="shared" si="16"/>
        <v>158.8</v>
      </c>
      <c r="V37" s="227">
        <f t="shared" si="16"/>
        <v>158.8</v>
      </c>
      <c r="W37" s="227">
        <f t="shared" si="16"/>
        <v>158.8</v>
      </c>
      <c r="X37" s="227">
        <f t="shared" si="16"/>
        <v>158.8</v>
      </c>
      <c r="Y37" s="227">
        <f t="shared" si="16"/>
        <v>158.8</v>
      </c>
      <c r="Z37" s="227">
        <f t="shared" si="16"/>
        <v>158.8</v>
      </c>
      <c r="AA37" s="227">
        <f t="shared" si="16"/>
        <v>158.8</v>
      </c>
      <c r="AB37" s="227">
        <f t="shared" si="16"/>
        <v>158.8</v>
      </c>
      <c r="AC37" s="227">
        <f t="shared" si="16"/>
        <v>158.8</v>
      </c>
      <c r="AD37" s="227">
        <f t="shared" si="16"/>
        <v>158.8</v>
      </c>
      <c r="AE37" s="227">
        <f t="shared" si="16"/>
        <v>158.8</v>
      </c>
      <c r="AF37" s="227">
        <f t="shared" si="16"/>
        <v>158.8</v>
      </c>
      <c r="AG37" s="227">
        <f t="shared" si="16"/>
        <v>158.8</v>
      </c>
      <c r="AH37" s="227">
        <f t="shared" si="16"/>
        <v>158.8</v>
      </c>
      <c r="AI37" s="228">
        <f t="shared" si="16"/>
        <v>158.8</v>
      </c>
    </row>
    <row r="38" ht="22.5" customHeight="1">
      <c r="A38" s="187" t="s">
        <v>11</v>
      </c>
      <c r="B38" s="205" t="s">
        <v>85</v>
      </c>
      <c r="C38" s="206"/>
      <c r="D38" s="207"/>
      <c r="E38" s="208">
        <v>10.0</v>
      </c>
      <c r="F38" s="209">
        <f t="shared" ref="F38:AI38" si="17">E42</f>
        <v>10</v>
      </c>
      <c r="G38" s="209">
        <f t="shared" si="17"/>
        <v>10</v>
      </c>
      <c r="H38" s="209">
        <f t="shared" si="17"/>
        <v>10</v>
      </c>
      <c r="I38" s="209">
        <f t="shared" si="17"/>
        <v>10</v>
      </c>
      <c r="J38" s="209">
        <f t="shared" si="17"/>
        <v>10</v>
      </c>
      <c r="K38" s="209">
        <f t="shared" si="17"/>
        <v>10</v>
      </c>
      <c r="L38" s="209">
        <f t="shared" si="17"/>
        <v>10</v>
      </c>
      <c r="M38" s="209">
        <f t="shared" si="17"/>
        <v>10</v>
      </c>
      <c r="N38" s="209">
        <f t="shared" si="17"/>
        <v>10</v>
      </c>
      <c r="O38" s="209">
        <f t="shared" si="17"/>
        <v>10</v>
      </c>
      <c r="P38" s="209">
        <f t="shared" si="17"/>
        <v>10</v>
      </c>
      <c r="Q38" s="209">
        <f t="shared" si="17"/>
        <v>10</v>
      </c>
      <c r="R38" s="209">
        <f t="shared" si="17"/>
        <v>10</v>
      </c>
      <c r="S38" s="209">
        <f t="shared" si="17"/>
        <v>10</v>
      </c>
      <c r="T38" s="209">
        <f t="shared" si="17"/>
        <v>10</v>
      </c>
      <c r="U38" s="209">
        <f t="shared" si="17"/>
        <v>10</v>
      </c>
      <c r="V38" s="209">
        <f t="shared" si="17"/>
        <v>10</v>
      </c>
      <c r="W38" s="209">
        <f t="shared" si="17"/>
        <v>10</v>
      </c>
      <c r="X38" s="209">
        <f t="shared" si="17"/>
        <v>10</v>
      </c>
      <c r="Y38" s="209">
        <f t="shared" si="17"/>
        <v>10</v>
      </c>
      <c r="Z38" s="209">
        <f t="shared" si="17"/>
        <v>10</v>
      </c>
      <c r="AA38" s="209">
        <f t="shared" si="17"/>
        <v>10</v>
      </c>
      <c r="AB38" s="209">
        <f t="shared" si="17"/>
        <v>10</v>
      </c>
      <c r="AC38" s="209">
        <f t="shared" si="17"/>
        <v>10</v>
      </c>
      <c r="AD38" s="209">
        <f t="shared" si="17"/>
        <v>10</v>
      </c>
      <c r="AE38" s="209">
        <f t="shared" si="17"/>
        <v>10</v>
      </c>
      <c r="AF38" s="209">
        <f t="shared" si="17"/>
        <v>10</v>
      </c>
      <c r="AG38" s="209">
        <f t="shared" si="17"/>
        <v>10</v>
      </c>
      <c r="AH38" s="209">
        <f t="shared" si="17"/>
        <v>10</v>
      </c>
      <c r="AI38" s="210">
        <f t="shared" si="17"/>
        <v>10</v>
      </c>
    </row>
    <row r="39" ht="22.5" customHeight="1">
      <c r="A39" s="167"/>
      <c r="B39" s="192" t="s">
        <v>91</v>
      </c>
      <c r="C39" s="105"/>
      <c r="D39" s="106"/>
      <c r="E39" s="211">
        <v>0.0</v>
      </c>
      <c r="F39" s="212">
        <v>0.0</v>
      </c>
      <c r="G39" s="213">
        <v>0.0</v>
      </c>
      <c r="H39" s="213">
        <v>0.0</v>
      </c>
      <c r="I39" s="213">
        <v>0.0</v>
      </c>
      <c r="J39" s="213">
        <v>0.0</v>
      </c>
      <c r="K39" s="213">
        <v>0.0</v>
      </c>
      <c r="L39" s="213">
        <v>0.0</v>
      </c>
      <c r="M39" s="213">
        <v>0.0</v>
      </c>
      <c r="N39" s="213">
        <v>0.0</v>
      </c>
      <c r="O39" s="213">
        <v>0.0</v>
      </c>
      <c r="P39" s="213">
        <v>0.0</v>
      </c>
      <c r="Q39" s="213">
        <v>0.0</v>
      </c>
      <c r="R39" s="213">
        <v>0.0</v>
      </c>
      <c r="S39" s="213">
        <v>0.0</v>
      </c>
      <c r="T39" s="213">
        <v>0.0</v>
      </c>
      <c r="U39" s="213">
        <v>0.0</v>
      </c>
      <c r="V39" s="213">
        <v>0.0</v>
      </c>
      <c r="W39" s="213">
        <v>0.0</v>
      </c>
      <c r="X39" s="213">
        <v>0.0</v>
      </c>
      <c r="Y39" s="213">
        <v>0.0</v>
      </c>
      <c r="Z39" s="213">
        <v>0.0</v>
      </c>
      <c r="AA39" s="213">
        <v>0.0</v>
      </c>
      <c r="AB39" s="213">
        <v>0.0</v>
      </c>
      <c r="AC39" s="213">
        <v>0.0</v>
      </c>
      <c r="AD39" s="213">
        <v>0.0</v>
      </c>
      <c r="AE39" s="213">
        <v>0.0</v>
      </c>
      <c r="AF39" s="213">
        <v>0.0</v>
      </c>
      <c r="AG39" s="213">
        <v>0.0</v>
      </c>
      <c r="AH39" s="213">
        <v>0.0</v>
      </c>
      <c r="AI39" s="214">
        <v>0.0</v>
      </c>
    </row>
    <row r="40" ht="22.5" customHeight="1">
      <c r="A40" s="167"/>
      <c r="B40" s="192" t="s">
        <v>88</v>
      </c>
      <c r="C40" s="105"/>
      <c r="D40" s="106"/>
      <c r="E40" s="215">
        <f t="shared" ref="E40:AI40" si="18">SUM(E38:E39)</f>
        <v>10</v>
      </c>
      <c r="F40" s="216">
        <f t="shared" si="18"/>
        <v>10</v>
      </c>
      <c r="G40" s="216">
        <f t="shared" si="18"/>
        <v>10</v>
      </c>
      <c r="H40" s="229">
        <f t="shared" si="18"/>
        <v>10</v>
      </c>
      <c r="I40" s="216">
        <f t="shared" si="18"/>
        <v>10</v>
      </c>
      <c r="J40" s="216">
        <f t="shared" si="18"/>
        <v>10</v>
      </c>
      <c r="K40" s="216">
        <f t="shared" si="18"/>
        <v>10</v>
      </c>
      <c r="L40" s="216">
        <f t="shared" si="18"/>
        <v>10</v>
      </c>
      <c r="M40" s="216">
        <f t="shared" si="18"/>
        <v>10</v>
      </c>
      <c r="N40" s="216">
        <f t="shared" si="18"/>
        <v>10</v>
      </c>
      <c r="O40" s="216">
        <f t="shared" si="18"/>
        <v>10</v>
      </c>
      <c r="P40" s="216">
        <f t="shared" si="18"/>
        <v>10</v>
      </c>
      <c r="Q40" s="216">
        <f t="shared" si="18"/>
        <v>10</v>
      </c>
      <c r="R40" s="216">
        <f t="shared" si="18"/>
        <v>10</v>
      </c>
      <c r="S40" s="216">
        <f t="shared" si="18"/>
        <v>10</v>
      </c>
      <c r="T40" s="216">
        <f t="shared" si="18"/>
        <v>10</v>
      </c>
      <c r="U40" s="216">
        <f t="shared" si="18"/>
        <v>10</v>
      </c>
      <c r="V40" s="216">
        <f t="shared" si="18"/>
        <v>10</v>
      </c>
      <c r="W40" s="216">
        <f t="shared" si="18"/>
        <v>10</v>
      </c>
      <c r="X40" s="216">
        <f t="shared" si="18"/>
        <v>10</v>
      </c>
      <c r="Y40" s="216">
        <f t="shared" si="18"/>
        <v>10</v>
      </c>
      <c r="Z40" s="216">
        <f t="shared" si="18"/>
        <v>10</v>
      </c>
      <c r="AA40" s="216">
        <f t="shared" si="18"/>
        <v>10</v>
      </c>
      <c r="AB40" s="216">
        <f t="shared" si="18"/>
        <v>10</v>
      </c>
      <c r="AC40" s="216">
        <f t="shared" si="18"/>
        <v>10</v>
      </c>
      <c r="AD40" s="216">
        <f t="shared" si="18"/>
        <v>10</v>
      </c>
      <c r="AE40" s="216">
        <f t="shared" si="18"/>
        <v>10</v>
      </c>
      <c r="AF40" s="216">
        <f t="shared" si="18"/>
        <v>10</v>
      </c>
      <c r="AG40" s="216">
        <f t="shared" si="18"/>
        <v>10</v>
      </c>
      <c r="AH40" s="216">
        <f t="shared" si="18"/>
        <v>10</v>
      </c>
      <c r="AI40" s="217">
        <f t="shared" si="18"/>
        <v>10</v>
      </c>
    </row>
    <row r="41" ht="22.5" customHeight="1">
      <c r="A41" s="167"/>
      <c r="B41" s="192" t="s">
        <v>26</v>
      </c>
      <c r="C41" s="105"/>
      <c r="D41" s="106"/>
      <c r="E41" s="215">
        <f t="shared" ref="E41:AI41" si="19">IF(OR(E5="Y",E5="Z"),E25*0.03,0)</f>
        <v>0</v>
      </c>
      <c r="F41" s="216">
        <f t="shared" si="19"/>
        <v>0</v>
      </c>
      <c r="G41" s="216">
        <f t="shared" si="19"/>
        <v>0</v>
      </c>
      <c r="H41" s="216">
        <f t="shared" si="19"/>
        <v>0</v>
      </c>
      <c r="I41" s="216">
        <f t="shared" si="19"/>
        <v>0</v>
      </c>
      <c r="J41" s="216">
        <f t="shared" si="19"/>
        <v>0</v>
      </c>
      <c r="K41" s="216">
        <f t="shared" si="19"/>
        <v>0</v>
      </c>
      <c r="L41" s="216">
        <f t="shared" si="19"/>
        <v>0</v>
      </c>
      <c r="M41" s="216">
        <f t="shared" si="19"/>
        <v>0</v>
      </c>
      <c r="N41" s="216">
        <f t="shared" si="19"/>
        <v>0</v>
      </c>
      <c r="O41" s="216">
        <f t="shared" si="19"/>
        <v>0</v>
      </c>
      <c r="P41" s="216">
        <f t="shared" si="19"/>
        <v>0</v>
      </c>
      <c r="Q41" s="216">
        <f t="shared" si="19"/>
        <v>0</v>
      </c>
      <c r="R41" s="216">
        <f t="shared" si="19"/>
        <v>0</v>
      </c>
      <c r="S41" s="216">
        <f t="shared" si="19"/>
        <v>0</v>
      </c>
      <c r="T41" s="216">
        <f t="shared" si="19"/>
        <v>0</v>
      </c>
      <c r="U41" s="216">
        <f t="shared" si="19"/>
        <v>0</v>
      </c>
      <c r="V41" s="216">
        <f t="shared" si="19"/>
        <v>0</v>
      </c>
      <c r="W41" s="216">
        <f t="shared" si="19"/>
        <v>0</v>
      </c>
      <c r="X41" s="216">
        <f t="shared" si="19"/>
        <v>0</v>
      </c>
      <c r="Y41" s="216">
        <f t="shared" si="19"/>
        <v>0</v>
      </c>
      <c r="Z41" s="216">
        <f t="shared" si="19"/>
        <v>0</v>
      </c>
      <c r="AA41" s="216">
        <f t="shared" si="19"/>
        <v>0</v>
      </c>
      <c r="AB41" s="216">
        <f t="shared" si="19"/>
        <v>0</v>
      </c>
      <c r="AC41" s="216">
        <f t="shared" si="19"/>
        <v>0</v>
      </c>
      <c r="AD41" s="216">
        <f t="shared" si="19"/>
        <v>0</v>
      </c>
      <c r="AE41" s="216">
        <f t="shared" si="19"/>
        <v>0</v>
      </c>
      <c r="AF41" s="216">
        <f t="shared" si="19"/>
        <v>0</v>
      </c>
      <c r="AG41" s="216">
        <f t="shared" si="19"/>
        <v>0</v>
      </c>
      <c r="AH41" s="216">
        <f t="shared" si="19"/>
        <v>0</v>
      </c>
      <c r="AI41" s="217">
        <f t="shared" si="19"/>
        <v>0</v>
      </c>
    </row>
    <row r="42" ht="22.5" customHeight="1">
      <c r="A42" s="186"/>
      <c r="B42" s="199" t="s">
        <v>89</v>
      </c>
      <c r="C42" s="200"/>
      <c r="D42" s="201"/>
      <c r="E42" s="218">
        <f t="shared" ref="E42:AI42" si="20">E40-E41</f>
        <v>10</v>
      </c>
      <c r="F42" s="219">
        <f t="shared" si="20"/>
        <v>10</v>
      </c>
      <c r="G42" s="219">
        <f t="shared" si="20"/>
        <v>10</v>
      </c>
      <c r="H42" s="219">
        <f t="shared" si="20"/>
        <v>10</v>
      </c>
      <c r="I42" s="219">
        <f t="shared" si="20"/>
        <v>10</v>
      </c>
      <c r="J42" s="219">
        <f t="shared" si="20"/>
        <v>10</v>
      </c>
      <c r="K42" s="219">
        <f t="shared" si="20"/>
        <v>10</v>
      </c>
      <c r="L42" s="219">
        <f t="shared" si="20"/>
        <v>10</v>
      </c>
      <c r="M42" s="219">
        <f t="shared" si="20"/>
        <v>10</v>
      </c>
      <c r="N42" s="219">
        <f t="shared" si="20"/>
        <v>10</v>
      </c>
      <c r="O42" s="219">
        <f t="shared" si="20"/>
        <v>10</v>
      </c>
      <c r="P42" s="219">
        <f t="shared" si="20"/>
        <v>10</v>
      </c>
      <c r="Q42" s="219">
        <f t="shared" si="20"/>
        <v>10</v>
      </c>
      <c r="R42" s="219">
        <f t="shared" si="20"/>
        <v>10</v>
      </c>
      <c r="S42" s="219">
        <f t="shared" si="20"/>
        <v>10</v>
      </c>
      <c r="T42" s="219">
        <f t="shared" si="20"/>
        <v>10</v>
      </c>
      <c r="U42" s="219">
        <f t="shared" si="20"/>
        <v>10</v>
      </c>
      <c r="V42" s="219">
        <f t="shared" si="20"/>
        <v>10</v>
      </c>
      <c r="W42" s="219">
        <f t="shared" si="20"/>
        <v>10</v>
      </c>
      <c r="X42" s="219">
        <f t="shared" si="20"/>
        <v>10</v>
      </c>
      <c r="Y42" s="219">
        <f t="shared" si="20"/>
        <v>10</v>
      </c>
      <c r="Z42" s="219">
        <f t="shared" si="20"/>
        <v>10</v>
      </c>
      <c r="AA42" s="219">
        <f t="shared" si="20"/>
        <v>10</v>
      </c>
      <c r="AB42" s="219">
        <f t="shared" si="20"/>
        <v>10</v>
      </c>
      <c r="AC42" s="219">
        <f t="shared" si="20"/>
        <v>10</v>
      </c>
      <c r="AD42" s="219">
        <f t="shared" si="20"/>
        <v>10</v>
      </c>
      <c r="AE42" s="219">
        <f t="shared" si="20"/>
        <v>10</v>
      </c>
      <c r="AF42" s="219">
        <f t="shared" si="20"/>
        <v>10</v>
      </c>
      <c r="AG42" s="219">
        <f t="shared" si="20"/>
        <v>10</v>
      </c>
      <c r="AH42" s="219">
        <f t="shared" si="20"/>
        <v>10</v>
      </c>
      <c r="AI42" s="220">
        <f t="shared" si="20"/>
        <v>10</v>
      </c>
    </row>
    <row r="43" ht="22.5" customHeight="1">
      <c r="A43" s="230" t="s">
        <v>10</v>
      </c>
      <c r="B43" s="231" t="s">
        <v>92</v>
      </c>
      <c r="C43" s="124"/>
      <c r="D43" s="125"/>
      <c r="E43" s="232">
        <f t="shared" ref="E43:AI43" si="21">E25*0.2</f>
        <v>0</v>
      </c>
      <c r="F43" s="233">
        <f t="shared" si="21"/>
        <v>0</v>
      </c>
      <c r="G43" s="233">
        <f t="shared" si="21"/>
        <v>0</v>
      </c>
      <c r="H43" s="233">
        <f t="shared" si="21"/>
        <v>0</v>
      </c>
      <c r="I43" s="233">
        <f t="shared" si="21"/>
        <v>0</v>
      </c>
      <c r="J43" s="233">
        <f t="shared" si="21"/>
        <v>0</v>
      </c>
      <c r="K43" s="233">
        <f t="shared" si="21"/>
        <v>0</v>
      </c>
      <c r="L43" s="233">
        <f t="shared" si="21"/>
        <v>0</v>
      </c>
      <c r="M43" s="233">
        <f t="shared" si="21"/>
        <v>0</v>
      </c>
      <c r="N43" s="233">
        <f t="shared" si="21"/>
        <v>0</v>
      </c>
      <c r="O43" s="233">
        <f t="shared" si="21"/>
        <v>0</v>
      </c>
      <c r="P43" s="233">
        <f t="shared" si="21"/>
        <v>0</v>
      </c>
      <c r="Q43" s="233">
        <f t="shared" si="21"/>
        <v>0</v>
      </c>
      <c r="R43" s="233">
        <f t="shared" si="21"/>
        <v>0</v>
      </c>
      <c r="S43" s="233">
        <f t="shared" si="21"/>
        <v>0</v>
      </c>
      <c r="T43" s="233">
        <f t="shared" si="21"/>
        <v>0</v>
      </c>
      <c r="U43" s="233">
        <f t="shared" si="21"/>
        <v>0</v>
      </c>
      <c r="V43" s="233">
        <f t="shared" si="21"/>
        <v>0</v>
      </c>
      <c r="W43" s="233">
        <f t="shared" si="21"/>
        <v>0</v>
      </c>
      <c r="X43" s="233">
        <f t="shared" si="21"/>
        <v>0</v>
      </c>
      <c r="Y43" s="233">
        <f t="shared" si="21"/>
        <v>0</v>
      </c>
      <c r="Z43" s="233">
        <f t="shared" si="21"/>
        <v>0</v>
      </c>
      <c r="AA43" s="233">
        <f t="shared" si="21"/>
        <v>0</v>
      </c>
      <c r="AB43" s="233">
        <f t="shared" si="21"/>
        <v>0</v>
      </c>
      <c r="AC43" s="233">
        <f t="shared" si="21"/>
        <v>0</v>
      </c>
      <c r="AD43" s="233">
        <f t="shared" si="21"/>
        <v>0</v>
      </c>
      <c r="AE43" s="233">
        <f t="shared" si="21"/>
        <v>0</v>
      </c>
      <c r="AF43" s="233">
        <f t="shared" si="21"/>
        <v>0</v>
      </c>
      <c r="AG43" s="233">
        <f t="shared" si="21"/>
        <v>0</v>
      </c>
      <c r="AH43" s="233">
        <f t="shared" si="21"/>
        <v>0</v>
      </c>
      <c r="AI43" s="235">
        <f t="shared" si="21"/>
        <v>0</v>
      </c>
    </row>
    <row r="44" ht="22.5" customHeight="1">
      <c r="A44" s="230" t="s">
        <v>93</v>
      </c>
      <c r="B44" s="236" t="s">
        <v>92</v>
      </c>
      <c r="C44" s="105"/>
      <c r="D44" s="106"/>
      <c r="E44" s="237">
        <f t="shared" ref="E44:AI44" si="22">IF(E5="Y",0,E25*0.075)</f>
        <v>0</v>
      </c>
      <c r="F44" s="224">
        <f t="shared" si="22"/>
        <v>0</v>
      </c>
      <c r="G44" s="224">
        <f t="shared" si="22"/>
        <v>0</v>
      </c>
      <c r="H44" s="224">
        <f t="shared" si="22"/>
        <v>0</v>
      </c>
      <c r="I44" s="224">
        <f t="shared" si="22"/>
        <v>0</v>
      </c>
      <c r="J44" s="224">
        <f t="shared" si="22"/>
        <v>0</v>
      </c>
      <c r="K44" s="224">
        <f t="shared" si="22"/>
        <v>0</v>
      </c>
      <c r="L44" s="224">
        <f t="shared" si="22"/>
        <v>0</v>
      </c>
      <c r="M44" s="224">
        <f t="shared" si="22"/>
        <v>0</v>
      </c>
      <c r="N44" s="224">
        <f t="shared" si="22"/>
        <v>0</v>
      </c>
      <c r="O44" s="224">
        <f t="shared" si="22"/>
        <v>0</v>
      </c>
      <c r="P44" s="224">
        <f t="shared" si="22"/>
        <v>0</v>
      </c>
      <c r="Q44" s="224">
        <f t="shared" si="22"/>
        <v>0</v>
      </c>
      <c r="R44" s="224">
        <f t="shared" si="22"/>
        <v>0</v>
      </c>
      <c r="S44" s="224">
        <f t="shared" si="22"/>
        <v>0</v>
      </c>
      <c r="T44" s="224">
        <f t="shared" si="22"/>
        <v>0</v>
      </c>
      <c r="U44" s="224">
        <f t="shared" si="22"/>
        <v>0</v>
      </c>
      <c r="V44" s="224">
        <f t="shared" si="22"/>
        <v>0</v>
      </c>
      <c r="W44" s="224">
        <f t="shared" si="22"/>
        <v>0</v>
      </c>
      <c r="X44" s="224">
        <f t="shared" si="22"/>
        <v>0</v>
      </c>
      <c r="Y44" s="224">
        <f t="shared" si="22"/>
        <v>0</v>
      </c>
      <c r="Z44" s="224">
        <f t="shared" si="22"/>
        <v>0</v>
      </c>
      <c r="AA44" s="224">
        <f t="shared" si="22"/>
        <v>0</v>
      </c>
      <c r="AB44" s="224">
        <f t="shared" si="22"/>
        <v>0</v>
      </c>
      <c r="AC44" s="224">
        <f t="shared" si="22"/>
        <v>0</v>
      </c>
      <c r="AD44" s="224">
        <f t="shared" si="22"/>
        <v>0</v>
      </c>
      <c r="AE44" s="224">
        <f t="shared" si="22"/>
        <v>0</v>
      </c>
      <c r="AF44" s="224">
        <f t="shared" si="22"/>
        <v>0</v>
      </c>
      <c r="AG44" s="224">
        <f t="shared" si="22"/>
        <v>0</v>
      </c>
      <c r="AH44" s="224">
        <f t="shared" si="22"/>
        <v>0</v>
      </c>
      <c r="AI44" s="242">
        <f t="shared" si="22"/>
        <v>0</v>
      </c>
    </row>
    <row r="45" ht="22.5" customHeight="1">
      <c r="A45" s="230" t="s">
        <v>12</v>
      </c>
      <c r="B45" s="236" t="s">
        <v>92</v>
      </c>
      <c r="C45" s="105"/>
      <c r="D45" s="106"/>
      <c r="E45" s="244">
        <f t="shared" ref="E45:AI45" si="23">E25*0.0075</f>
        <v>0</v>
      </c>
      <c r="F45" s="246">
        <f t="shared" si="23"/>
        <v>0</v>
      </c>
      <c r="G45" s="246">
        <f t="shared" si="23"/>
        <v>0</v>
      </c>
      <c r="H45" s="246">
        <f t="shared" si="23"/>
        <v>0</v>
      </c>
      <c r="I45" s="246">
        <f t="shared" si="23"/>
        <v>0</v>
      </c>
      <c r="J45" s="246">
        <f t="shared" si="23"/>
        <v>0</v>
      </c>
      <c r="K45" s="246">
        <f t="shared" si="23"/>
        <v>0</v>
      </c>
      <c r="L45" s="246">
        <f t="shared" si="23"/>
        <v>0</v>
      </c>
      <c r="M45" s="246">
        <f t="shared" si="23"/>
        <v>0</v>
      </c>
      <c r="N45" s="246">
        <f t="shared" si="23"/>
        <v>0</v>
      </c>
      <c r="O45" s="246">
        <f t="shared" si="23"/>
        <v>0</v>
      </c>
      <c r="P45" s="246">
        <f t="shared" si="23"/>
        <v>0</v>
      </c>
      <c r="Q45" s="246">
        <f t="shared" si="23"/>
        <v>0</v>
      </c>
      <c r="R45" s="246">
        <f t="shared" si="23"/>
        <v>0</v>
      </c>
      <c r="S45" s="246">
        <f t="shared" si="23"/>
        <v>0</v>
      </c>
      <c r="T45" s="246">
        <f t="shared" si="23"/>
        <v>0</v>
      </c>
      <c r="U45" s="246">
        <f t="shared" si="23"/>
        <v>0</v>
      </c>
      <c r="V45" s="246">
        <f t="shared" si="23"/>
        <v>0</v>
      </c>
      <c r="W45" s="246">
        <f t="shared" si="23"/>
        <v>0</v>
      </c>
      <c r="X45" s="246">
        <f t="shared" si="23"/>
        <v>0</v>
      </c>
      <c r="Y45" s="246">
        <f t="shared" si="23"/>
        <v>0</v>
      </c>
      <c r="Z45" s="246">
        <f t="shared" si="23"/>
        <v>0</v>
      </c>
      <c r="AA45" s="246">
        <f t="shared" si="23"/>
        <v>0</v>
      </c>
      <c r="AB45" s="246">
        <f t="shared" si="23"/>
        <v>0</v>
      </c>
      <c r="AC45" s="246">
        <f t="shared" si="23"/>
        <v>0</v>
      </c>
      <c r="AD45" s="246">
        <f t="shared" si="23"/>
        <v>0</v>
      </c>
      <c r="AE45" s="246">
        <f t="shared" si="23"/>
        <v>0</v>
      </c>
      <c r="AF45" s="246">
        <f t="shared" si="23"/>
        <v>0</v>
      </c>
      <c r="AG45" s="246">
        <f t="shared" si="23"/>
        <v>0</v>
      </c>
      <c r="AH45" s="246">
        <f t="shared" si="23"/>
        <v>0</v>
      </c>
      <c r="AI45" s="247">
        <f t="shared" si="23"/>
        <v>0</v>
      </c>
    </row>
    <row r="46" ht="22.5" customHeight="1">
      <c r="A46" s="187" t="s">
        <v>26</v>
      </c>
      <c r="B46" s="248"/>
      <c r="D46" s="249"/>
      <c r="E46" s="250" t="s">
        <v>95</v>
      </c>
      <c r="F46" s="134"/>
      <c r="G46" s="250" t="s">
        <v>96</v>
      </c>
      <c r="H46" s="134"/>
      <c r="I46" s="250" t="s">
        <v>97</v>
      </c>
      <c r="J46" s="134"/>
      <c r="K46" s="251" t="s">
        <v>3</v>
      </c>
      <c r="L46" s="252"/>
      <c r="M46" s="253"/>
      <c r="N46" s="252"/>
      <c r="O46" s="254" t="s">
        <v>98</v>
      </c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4"/>
      <c r="AA46" s="256" t="s">
        <v>100</v>
      </c>
      <c r="AB46" s="257"/>
      <c r="AC46" s="257"/>
      <c r="AD46" s="257"/>
      <c r="AE46" s="257"/>
      <c r="AF46" s="257"/>
      <c r="AG46" s="257"/>
      <c r="AH46" s="257"/>
      <c r="AI46" s="259"/>
    </row>
    <row r="47" ht="22.5" customHeight="1">
      <c r="A47" s="167"/>
      <c r="B47" s="261"/>
      <c r="D47" s="249"/>
      <c r="E47" s="263" t="s">
        <v>103</v>
      </c>
      <c r="F47" s="264"/>
      <c r="G47" s="263" t="s">
        <v>103</v>
      </c>
      <c r="H47" s="264"/>
      <c r="I47" s="263">
        <v>3.0</v>
      </c>
      <c r="J47" s="264"/>
      <c r="K47" s="267"/>
      <c r="L47" s="269"/>
      <c r="M47" s="267"/>
      <c r="N47" s="269"/>
      <c r="O47" s="271" t="s">
        <v>8</v>
      </c>
      <c r="P47" s="269"/>
      <c r="Q47" s="271" t="s">
        <v>30</v>
      </c>
      <c r="R47" s="269"/>
      <c r="S47" s="271" t="s">
        <v>11</v>
      </c>
      <c r="T47" s="269"/>
      <c r="U47" s="271" t="s">
        <v>10</v>
      </c>
      <c r="V47" s="269"/>
      <c r="W47" s="271" t="s">
        <v>17</v>
      </c>
      <c r="X47" s="269"/>
      <c r="Y47" s="271" t="s">
        <v>107</v>
      </c>
      <c r="Z47" s="269"/>
      <c r="AA47" s="273" t="s">
        <v>108</v>
      </c>
      <c r="AB47" s="275" t="s">
        <v>75</v>
      </c>
      <c r="AC47" s="275" t="s">
        <v>79</v>
      </c>
      <c r="AD47" s="275" t="s">
        <v>81</v>
      </c>
      <c r="AE47" s="275" t="s">
        <v>77</v>
      </c>
      <c r="AF47" s="275" t="s">
        <v>110</v>
      </c>
      <c r="AG47" s="275" t="s">
        <v>111</v>
      </c>
      <c r="AH47" s="277" t="s">
        <v>112</v>
      </c>
      <c r="AI47" s="249"/>
    </row>
    <row r="48" ht="22.5" customHeight="1">
      <c r="A48" s="167"/>
      <c r="B48" s="279" t="s">
        <v>113</v>
      </c>
      <c r="C48" s="105"/>
      <c r="D48" s="106"/>
      <c r="E48" s="281">
        <f>ATTENDANCE!P19</f>
        <v>61333.8</v>
      </c>
      <c r="F48" s="134"/>
      <c r="G48" s="283">
        <f>ATTENDANCE!R19</f>
        <v>-38028</v>
      </c>
      <c r="H48" s="134"/>
      <c r="I48" s="285">
        <f>ATTENDANCE!T19</f>
        <v>33380</v>
      </c>
      <c r="J48" s="260"/>
      <c r="K48" s="288">
        <f t="shared" ref="K48:K52" si="24">SUM(E48:J48)</f>
        <v>56685.8</v>
      </c>
      <c r="L48" s="291"/>
      <c r="M48" s="236" t="s">
        <v>85</v>
      </c>
      <c r="N48" s="106"/>
      <c r="O48" s="293">
        <f>E26</f>
        <v>540.85</v>
      </c>
      <c r="P48" s="134"/>
      <c r="Q48" s="295">
        <f>E32</f>
        <v>158.8</v>
      </c>
      <c r="R48" s="134"/>
      <c r="S48" s="295">
        <f>E38</f>
        <v>10</v>
      </c>
      <c r="T48" s="134"/>
      <c r="U48" s="297">
        <f>SUM(E43:AI43)</f>
        <v>0</v>
      </c>
      <c r="V48" s="268"/>
      <c r="W48" s="297">
        <f>SUM(E44:AI44)</f>
        <v>0</v>
      </c>
      <c r="X48" s="268"/>
      <c r="Y48" s="297">
        <f>SUM(E45:AI45)</f>
        <v>0</v>
      </c>
      <c r="Z48" s="299"/>
      <c r="AA48" s="301" t="s">
        <v>13</v>
      </c>
      <c r="AB48" s="304">
        <f t="shared" ref="AB48:AB51" si="25">SUM(E7:AI7)</f>
        <v>0</v>
      </c>
      <c r="AC48" s="304">
        <f t="shared" ref="AC48:AC51" si="26">SUM(E12:AI12)</f>
        <v>0</v>
      </c>
      <c r="AD48" s="306">
        <f t="shared" ref="AD48:AD51" si="27">SUM(E17:AI17)</f>
        <v>0</v>
      </c>
      <c r="AE48" s="306">
        <f t="shared" ref="AE48:AE51" si="28">SUM(AB48:AD48)</f>
        <v>0</v>
      </c>
      <c r="AF48" s="309">
        <f>AE52*SUM(ENROLL.!C10:C12)/SUM(ENROLL.!K10:K12)</f>
        <v>0</v>
      </c>
      <c r="AG48" s="311">
        <f>AE52*SUM(ENROLL.!D10:D12)/SUM(ENROLL.!K10:K12)</f>
        <v>0</v>
      </c>
      <c r="AH48" s="313"/>
      <c r="AI48" s="249"/>
    </row>
    <row r="49" ht="22.5" customHeight="1">
      <c r="A49" s="167"/>
      <c r="B49" s="279" t="s">
        <v>144</v>
      </c>
      <c r="C49" s="105"/>
      <c r="D49" s="106"/>
      <c r="E49" s="314">
        <f>ATTENDANCE!P20</f>
        <v>0</v>
      </c>
      <c r="F49" s="10"/>
      <c r="G49" s="315">
        <f>ATTENDANCE!R20</f>
        <v>0</v>
      </c>
      <c r="H49" s="10"/>
      <c r="I49" s="315">
        <f>ATTENDANCE!T20</f>
        <v>0</v>
      </c>
      <c r="J49" s="10"/>
      <c r="K49" s="316">
        <f t="shared" si="24"/>
        <v>0</v>
      </c>
      <c r="L49" s="317"/>
      <c r="M49" s="236" t="s">
        <v>147</v>
      </c>
      <c r="N49" s="106"/>
      <c r="O49" s="320">
        <f>SUM(E27:AI27)+SUM(E28:AI28)</f>
        <v>0</v>
      </c>
      <c r="P49" s="10"/>
      <c r="Q49" s="322">
        <f>SUM(E33:AI33)+SUM(E34:AI34)</f>
        <v>0</v>
      </c>
      <c r="R49" s="10"/>
      <c r="S49" s="322">
        <f>SUM(E39:AI39)</f>
        <v>0</v>
      </c>
      <c r="T49" s="10"/>
      <c r="U49" s="313"/>
      <c r="V49" s="249"/>
      <c r="W49" s="313"/>
      <c r="X49" s="249"/>
      <c r="Y49" s="313"/>
      <c r="Z49" s="289"/>
      <c r="AA49" s="301" t="s">
        <v>14</v>
      </c>
      <c r="AB49" s="304">
        <f t="shared" si="25"/>
        <v>0</v>
      </c>
      <c r="AC49" s="304">
        <f t="shared" si="26"/>
        <v>0</v>
      </c>
      <c r="AD49" s="306">
        <f t="shared" si="27"/>
        <v>0</v>
      </c>
      <c r="AE49" s="306">
        <f t="shared" si="28"/>
        <v>0</v>
      </c>
      <c r="AF49" s="306">
        <f>AE52*SUM(ENROLL.!F10:G12)/SUM(ENROLL.!K10:K12)</f>
        <v>0</v>
      </c>
      <c r="AG49" s="326">
        <f>AE52*SUM(ENROLL.!G10:G12)/SUM(ENROLL.!K10:K12)</f>
        <v>0</v>
      </c>
      <c r="AH49" s="313"/>
      <c r="AI49" s="249"/>
    </row>
    <row r="50" ht="22.5" customHeight="1">
      <c r="A50" s="167"/>
      <c r="B50" s="279" t="s">
        <v>154</v>
      </c>
      <c r="C50" s="105"/>
      <c r="D50" s="106"/>
      <c r="E50" s="327">
        <f>SUM(E48:F49)</f>
        <v>61333.8</v>
      </c>
      <c r="F50" s="10"/>
      <c r="G50" s="329">
        <f>SUM(G48:H49)</f>
        <v>-38028</v>
      </c>
      <c r="H50" s="10"/>
      <c r="I50" s="329">
        <f>SUM(I48:J49)</f>
        <v>33380</v>
      </c>
      <c r="J50" s="10"/>
      <c r="K50" s="329">
        <f t="shared" si="24"/>
        <v>56685.8</v>
      </c>
      <c r="L50" s="317"/>
      <c r="M50" s="236" t="s">
        <v>159</v>
      </c>
      <c r="N50" s="106"/>
      <c r="O50" s="337">
        <f>SUM(O48:P49)</f>
        <v>540.85</v>
      </c>
      <c r="P50" s="10"/>
      <c r="Q50" s="322">
        <f>SUM(Q48:R49)</f>
        <v>158.8</v>
      </c>
      <c r="R50" s="10"/>
      <c r="S50" s="322">
        <f>SUM(S48:T49)</f>
        <v>10</v>
      </c>
      <c r="T50" s="10"/>
      <c r="U50" s="313"/>
      <c r="V50" s="249"/>
      <c r="W50" s="313"/>
      <c r="X50" s="249"/>
      <c r="Y50" s="313"/>
      <c r="Z50" s="289"/>
      <c r="AA50" s="301" t="s">
        <v>15</v>
      </c>
      <c r="AB50" s="304">
        <f t="shared" si="25"/>
        <v>0</v>
      </c>
      <c r="AC50" s="304">
        <f t="shared" si="26"/>
        <v>0</v>
      </c>
      <c r="AD50" s="306">
        <f t="shared" si="27"/>
        <v>0</v>
      </c>
      <c r="AE50" s="306">
        <f t="shared" si="28"/>
        <v>0</v>
      </c>
      <c r="AF50" s="309">
        <f>AE52*SUM(ENROLL.!L10:M12)/SUM(ENROLL.!K10:K12)</f>
        <v>0</v>
      </c>
      <c r="AG50" s="326">
        <f>AE52*SUM(ENROLL.!M10:M12)/SUM(ENROLL.!K10:K12)</f>
        <v>0</v>
      </c>
      <c r="AH50" s="313"/>
      <c r="AI50" s="249"/>
    </row>
    <row r="51" ht="22.5" customHeight="1">
      <c r="A51" s="167"/>
      <c r="B51" s="279" t="s">
        <v>163</v>
      </c>
      <c r="C51" s="105"/>
      <c r="D51" s="106"/>
      <c r="E51" s="327">
        <f>AE52*6.71</f>
        <v>0</v>
      </c>
      <c r="F51" s="10"/>
      <c r="G51" s="329">
        <f>SUM(E25:AI25)*37*0.2</f>
        <v>0</v>
      </c>
      <c r="H51" s="10"/>
      <c r="I51" s="329">
        <f>I47:J47*1320</f>
        <v>3960</v>
      </c>
      <c r="J51" s="10"/>
      <c r="K51" s="329">
        <f t="shared" si="24"/>
        <v>3960</v>
      </c>
      <c r="L51" s="317"/>
      <c r="M51" s="236" t="s">
        <v>164</v>
      </c>
      <c r="N51" s="106"/>
      <c r="O51" s="337">
        <f>SUM(E30:AI30)</f>
        <v>0</v>
      </c>
      <c r="P51" s="10"/>
      <c r="Q51" s="322">
        <f>SUM(E36:AI36)</f>
        <v>0</v>
      </c>
      <c r="R51" s="10"/>
      <c r="S51" s="322">
        <f>SUM(E41:AI41)</f>
        <v>0</v>
      </c>
      <c r="T51" s="10"/>
      <c r="U51" s="313"/>
      <c r="V51" s="249"/>
      <c r="W51" s="313"/>
      <c r="X51" s="249"/>
      <c r="Y51" s="313"/>
      <c r="Z51" s="289"/>
      <c r="AA51" s="301" t="s">
        <v>16</v>
      </c>
      <c r="AB51" s="304">
        <f t="shared" si="25"/>
        <v>0</v>
      </c>
      <c r="AC51" s="304">
        <f t="shared" si="26"/>
        <v>0</v>
      </c>
      <c r="AD51" s="306">
        <f t="shared" si="27"/>
        <v>0</v>
      </c>
      <c r="AE51" s="306">
        <f t="shared" si="28"/>
        <v>0</v>
      </c>
      <c r="AF51" s="306">
        <f>AE52*SUM(ENROLL.!O10:O12)/SUM(ENROLL.!K10:K12)</f>
        <v>0</v>
      </c>
      <c r="AG51" s="326">
        <f>AE52*SUM(ENROLL.!P10:P12)/SUM(ENROLL.!K10:K12)</f>
        <v>0</v>
      </c>
      <c r="AH51" s="313"/>
      <c r="AI51" s="249"/>
    </row>
    <row r="52" ht="22.5" customHeight="1">
      <c r="A52" s="344"/>
      <c r="B52" s="279" t="s">
        <v>165</v>
      </c>
      <c r="C52" s="105"/>
      <c r="D52" s="106"/>
      <c r="E52" s="347">
        <f>E50:F50-E51:F51</f>
        <v>61333.8</v>
      </c>
      <c r="F52" s="264"/>
      <c r="G52" s="349">
        <f>G50:H50-G51:H51</f>
        <v>-38028</v>
      </c>
      <c r="H52" s="264"/>
      <c r="I52" s="349">
        <f>I50:J50-I51:J51</f>
        <v>29420</v>
      </c>
      <c r="J52" s="264"/>
      <c r="K52" s="349">
        <f t="shared" si="24"/>
        <v>52725.8</v>
      </c>
      <c r="L52" s="351"/>
      <c r="M52" s="236" t="s">
        <v>167</v>
      </c>
      <c r="N52" s="106"/>
      <c r="O52" s="352">
        <f>O50:P50-O51:P51</f>
        <v>540.85</v>
      </c>
      <c r="P52" s="264"/>
      <c r="Q52" s="354">
        <f>Q50:R50-Q51:R51</f>
        <v>158.8</v>
      </c>
      <c r="R52" s="264"/>
      <c r="S52" s="354">
        <f>S50:T50-S51:T51</f>
        <v>10</v>
      </c>
      <c r="T52" s="264"/>
      <c r="U52" s="267"/>
      <c r="V52" s="269"/>
      <c r="W52" s="267"/>
      <c r="X52" s="269"/>
      <c r="Y52" s="267"/>
      <c r="Z52" s="125"/>
      <c r="AA52" s="301" t="s">
        <v>3</v>
      </c>
      <c r="AB52" s="356">
        <f t="shared" ref="AB52:AG52" si="29">SUM(AB48:AB51)</f>
        <v>0</v>
      </c>
      <c r="AC52" s="357">
        <f t="shared" si="29"/>
        <v>0</v>
      </c>
      <c r="AD52" s="357">
        <f t="shared" si="29"/>
        <v>0</v>
      </c>
      <c r="AE52" s="357">
        <f t="shared" si="29"/>
        <v>0</v>
      </c>
      <c r="AF52" s="357">
        <f t="shared" si="29"/>
        <v>0</v>
      </c>
      <c r="AG52" s="358">
        <f t="shared" si="29"/>
        <v>0</v>
      </c>
      <c r="AH52" s="359"/>
      <c r="AI52" s="260"/>
      <c r="AJ52" s="362"/>
    </row>
    <row r="53" ht="30.75" customHeight="1">
      <c r="A53" s="363"/>
      <c r="C53" s="363"/>
      <c r="D53" s="363"/>
      <c r="E53" s="363"/>
    </row>
  </sheetData>
  <mergeCells count="108">
    <mergeCell ref="S47:T47"/>
    <mergeCell ref="I47:J47"/>
    <mergeCell ref="Q47:R47"/>
    <mergeCell ref="M51:N51"/>
    <mergeCell ref="M49:N49"/>
    <mergeCell ref="Q49:R49"/>
    <mergeCell ref="S50:T50"/>
    <mergeCell ref="S52:T52"/>
    <mergeCell ref="S51:T51"/>
    <mergeCell ref="O52:P52"/>
    <mergeCell ref="Q52:R52"/>
    <mergeCell ref="Y47:Z47"/>
    <mergeCell ref="W47:X47"/>
    <mergeCell ref="AA46:AI46"/>
    <mergeCell ref="O46:Z46"/>
    <mergeCell ref="M46:N47"/>
    <mergeCell ref="G49:H49"/>
    <mergeCell ref="G48:H48"/>
    <mergeCell ref="G46:H46"/>
    <mergeCell ref="I46:J46"/>
    <mergeCell ref="K46:L47"/>
    <mergeCell ref="A53:B53"/>
    <mergeCell ref="B52:D52"/>
    <mergeCell ref="W48:X52"/>
    <mergeCell ref="Y48:Z52"/>
    <mergeCell ref="AH47:AI52"/>
    <mergeCell ref="E53:AJ53"/>
    <mergeCell ref="M48:N48"/>
    <mergeCell ref="Q48:R48"/>
    <mergeCell ref="I52:J52"/>
    <mergeCell ref="M52:N52"/>
    <mergeCell ref="Q50:R50"/>
    <mergeCell ref="O50:P50"/>
    <mergeCell ref="O49:P49"/>
    <mergeCell ref="M50:N50"/>
    <mergeCell ref="O48:P48"/>
    <mergeCell ref="O47:P47"/>
    <mergeCell ref="U47:V47"/>
    <mergeCell ref="U48:V52"/>
    <mergeCell ref="S48:T48"/>
    <mergeCell ref="S49:T49"/>
    <mergeCell ref="Q51:R51"/>
    <mergeCell ref="O51:P51"/>
    <mergeCell ref="A26:A31"/>
    <mergeCell ref="B28:D28"/>
    <mergeCell ref="B26:D26"/>
    <mergeCell ref="B41:D41"/>
    <mergeCell ref="B40:D40"/>
    <mergeCell ref="B17:B21"/>
    <mergeCell ref="B12:B16"/>
    <mergeCell ref="A5:D5"/>
    <mergeCell ref="A6:D6"/>
    <mergeCell ref="B7:B11"/>
    <mergeCell ref="B39:D39"/>
    <mergeCell ref="B37:D37"/>
    <mergeCell ref="B38:D38"/>
    <mergeCell ref="B36:D36"/>
    <mergeCell ref="A38:A42"/>
    <mergeCell ref="A46:A52"/>
    <mergeCell ref="B42:D42"/>
    <mergeCell ref="B51:D51"/>
    <mergeCell ref="A7:A21"/>
    <mergeCell ref="A22:A25"/>
    <mergeCell ref="B23:D23"/>
    <mergeCell ref="B22:D22"/>
    <mergeCell ref="B24:D24"/>
    <mergeCell ref="B25:D25"/>
    <mergeCell ref="B29:D29"/>
    <mergeCell ref="B31:D31"/>
    <mergeCell ref="B30:D30"/>
    <mergeCell ref="B33:D33"/>
    <mergeCell ref="B32:D32"/>
    <mergeCell ref="B34:D34"/>
    <mergeCell ref="B35:D35"/>
    <mergeCell ref="E48:F48"/>
    <mergeCell ref="E49:F49"/>
    <mergeCell ref="E46:F46"/>
    <mergeCell ref="E47:F47"/>
    <mergeCell ref="B43:D43"/>
    <mergeCell ref="B50:D50"/>
    <mergeCell ref="B49:D49"/>
    <mergeCell ref="B48:D48"/>
    <mergeCell ref="B45:D45"/>
    <mergeCell ref="B46:D47"/>
    <mergeCell ref="B44:D44"/>
    <mergeCell ref="E50:F50"/>
    <mergeCell ref="E51:F51"/>
    <mergeCell ref="E52:F52"/>
    <mergeCell ref="G52:H52"/>
    <mergeCell ref="K52:L52"/>
    <mergeCell ref="G51:H51"/>
    <mergeCell ref="G50:H50"/>
    <mergeCell ref="G47:H47"/>
    <mergeCell ref="A4:D4"/>
    <mergeCell ref="A1:D2"/>
    <mergeCell ref="A3:D3"/>
    <mergeCell ref="E1:AJ2"/>
    <mergeCell ref="K48:L48"/>
    <mergeCell ref="AJ4:AJ52"/>
    <mergeCell ref="I51:J51"/>
    <mergeCell ref="K51:L51"/>
    <mergeCell ref="K49:L49"/>
    <mergeCell ref="K50:L50"/>
    <mergeCell ref="I49:J49"/>
    <mergeCell ref="I48:J48"/>
    <mergeCell ref="I50:J50"/>
    <mergeCell ref="B27:D27"/>
    <mergeCell ref="A32:A37"/>
  </mergeCells>
  <conditionalFormatting sqref="E4:AI4">
    <cfRule type="containsText" dxfId="1" priority="1" operator="containsText" text="छुट्टी">
      <formula>NOT(ISERROR(SEARCH(("छुट्टी"),(E4))))</formula>
    </cfRule>
  </conditionalFormatting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9.14"/>
    <col customWidth="1" min="2" max="2" width="16.86"/>
    <col customWidth="1" min="3" max="3" width="6.57"/>
    <col customWidth="1" min="4" max="4" width="19.29"/>
    <col customWidth="1" min="5" max="5" width="6.57"/>
    <col customWidth="1" min="6" max="6" width="26.71"/>
    <col customWidth="1" min="7" max="10" width="6.57"/>
    <col customWidth="1" min="11" max="11" width="6.86"/>
    <col customWidth="1" min="12" max="12" width="6.57"/>
  </cols>
  <sheetData>
    <row r="1" ht="43.5" customHeight="1">
      <c r="A1" s="255" t="s">
        <v>99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6"/>
    </row>
    <row r="2" ht="28.5" customHeight="1">
      <c r="A2" s="258" t="s">
        <v>101</v>
      </c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60"/>
    </row>
    <row r="3" ht="21.0" customHeight="1">
      <c r="A3" s="262" t="s">
        <v>102</v>
      </c>
      <c r="B3" s="8"/>
      <c r="C3" s="8"/>
      <c r="D3" s="8"/>
      <c r="E3" s="8"/>
      <c r="F3" s="8"/>
      <c r="G3" s="8"/>
      <c r="H3" s="8"/>
      <c r="I3" s="8"/>
      <c r="J3" s="8"/>
      <c r="K3" s="8"/>
      <c r="L3" s="10"/>
    </row>
    <row r="4" ht="22.5" customHeight="1">
      <c r="A4" s="265" t="s">
        <v>104</v>
      </c>
      <c r="B4" s="266"/>
      <c r="C4" s="266"/>
      <c r="D4" s="266"/>
      <c r="E4" s="266"/>
      <c r="F4" s="266"/>
      <c r="G4" s="266"/>
      <c r="H4" s="266"/>
      <c r="I4" s="266"/>
      <c r="J4" s="266"/>
      <c r="K4" s="266"/>
      <c r="L4" s="268"/>
    </row>
    <row r="5" ht="27.0" customHeight="1">
      <c r="A5" s="270" t="s">
        <v>105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6"/>
    </row>
    <row r="6" ht="27.0" customHeight="1">
      <c r="A6" s="272" t="s">
        <v>106</v>
      </c>
      <c r="B6" s="274" t="str">
        <f>ANNPURNA!H2</f>
        <v>OCTOBER</v>
      </c>
      <c r="C6" s="105"/>
      <c r="D6" s="105"/>
      <c r="E6" s="106"/>
      <c r="F6" s="274" t="s">
        <v>109</v>
      </c>
      <c r="G6" s="276">
        <v>2.0</v>
      </c>
      <c r="H6" s="276">
        <v>0.0</v>
      </c>
      <c r="I6" s="276">
        <v>1.0</v>
      </c>
      <c r="J6" s="276">
        <v>9.0</v>
      </c>
      <c r="K6" s="278"/>
      <c r="L6" s="106"/>
    </row>
    <row r="7" ht="27.0" customHeight="1">
      <c r="A7" s="272" t="s">
        <v>114</v>
      </c>
      <c r="B7" s="274" t="s">
        <v>115</v>
      </c>
      <c r="C7" s="280">
        <f>ATTENDANCE!G24</f>
        <v>8020515502</v>
      </c>
      <c r="D7" s="105"/>
      <c r="E7" s="106"/>
      <c r="F7" s="272" t="s">
        <v>116</v>
      </c>
      <c r="G7" s="282" t="str">
        <f>ATTENDANCE!K1</f>
        <v/>
      </c>
      <c r="H7" s="124"/>
      <c r="I7" s="124"/>
      <c r="J7" s="124"/>
      <c r="K7" s="124"/>
      <c r="L7" s="125"/>
    </row>
    <row r="8" ht="27.0" customHeight="1">
      <c r="A8" s="284" t="s">
        <v>117</v>
      </c>
      <c r="B8" s="274" t="s">
        <v>118</v>
      </c>
      <c r="C8" s="105"/>
      <c r="D8" s="106"/>
      <c r="E8" s="286" t="s">
        <v>46</v>
      </c>
      <c r="F8" s="287" t="s">
        <v>119</v>
      </c>
      <c r="G8" s="274" t="s">
        <v>120</v>
      </c>
      <c r="H8" s="105"/>
      <c r="I8" s="105"/>
      <c r="J8" s="105"/>
      <c r="K8" s="106"/>
      <c r="L8" s="286"/>
    </row>
    <row r="9" ht="27.0" customHeight="1">
      <c r="A9" s="151"/>
      <c r="B9" s="274" t="s">
        <v>121</v>
      </c>
      <c r="C9" s="105"/>
      <c r="D9" s="106"/>
      <c r="E9" s="286"/>
      <c r="F9" s="289"/>
      <c r="G9" s="274" t="s">
        <v>122</v>
      </c>
      <c r="H9" s="105"/>
      <c r="I9" s="105"/>
      <c r="J9" s="105"/>
      <c r="K9" s="106"/>
      <c r="L9" s="286"/>
    </row>
    <row r="10" ht="27.0" customHeight="1">
      <c r="A10" s="151"/>
      <c r="B10" s="274" t="s">
        <v>123</v>
      </c>
      <c r="C10" s="105"/>
      <c r="D10" s="106"/>
      <c r="E10" s="286"/>
      <c r="F10" s="125"/>
      <c r="G10" s="274" t="s">
        <v>124</v>
      </c>
      <c r="H10" s="105"/>
      <c r="I10" s="105"/>
      <c r="J10" s="105"/>
      <c r="K10" s="106"/>
      <c r="L10" s="276" t="s">
        <v>46</v>
      </c>
    </row>
    <row r="11" ht="27.0" customHeight="1">
      <c r="A11" s="151"/>
      <c r="B11" s="274" t="s">
        <v>125</v>
      </c>
      <c r="C11" s="105"/>
      <c r="D11" s="106"/>
      <c r="E11" s="286"/>
      <c r="F11" s="292" t="s">
        <v>126</v>
      </c>
      <c r="G11" s="274" t="str">
        <f>ATTENDANCE!H23</f>
        <v>THIRAJWALA</v>
      </c>
      <c r="H11" s="105"/>
      <c r="I11" s="105"/>
      <c r="J11" s="105"/>
      <c r="K11" s="105"/>
      <c r="L11" s="106"/>
    </row>
    <row r="12" ht="27.0" customHeight="1">
      <c r="A12" s="296"/>
      <c r="B12" s="274" t="s">
        <v>127</v>
      </c>
      <c r="C12" s="105"/>
      <c r="D12" s="106"/>
      <c r="E12" s="286"/>
      <c r="F12" s="292" t="s">
        <v>128</v>
      </c>
      <c r="G12" s="274" t="s">
        <v>129</v>
      </c>
      <c r="H12" s="105"/>
      <c r="I12" s="105"/>
      <c r="J12" s="105"/>
      <c r="K12" s="105"/>
      <c r="L12" s="106"/>
    </row>
    <row r="13" ht="27.0" customHeight="1">
      <c r="A13" s="272" t="s">
        <v>130</v>
      </c>
      <c r="B13" s="274" t="s">
        <v>131</v>
      </c>
      <c r="C13" s="276" t="s">
        <v>46</v>
      </c>
      <c r="D13" s="298" t="s">
        <v>132</v>
      </c>
      <c r="E13" s="286"/>
      <c r="F13" s="292" t="s">
        <v>133</v>
      </c>
      <c r="G13" s="274" t="s">
        <v>134</v>
      </c>
      <c r="H13" s="105"/>
      <c r="I13" s="105"/>
      <c r="J13" s="105"/>
      <c r="K13" s="105"/>
      <c r="L13" s="106"/>
    </row>
    <row r="14" ht="27.0" customHeight="1">
      <c r="A14" s="284" t="s">
        <v>135</v>
      </c>
      <c r="B14" s="300" t="s">
        <v>136</v>
      </c>
      <c r="C14" s="302"/>
      <c r="D14" s="302"/>
      <c r="E14" s="303"/>
      <c r="F14" s="272" t="s">
        <v>137</v>
      </c>
      <c r="G14" s="274"/>
      <c r="H14" s="105"/>
      <c r="I14" s="105"/>
      <c r="J14" s="105"/>
      <c r="K14" s="105"/>
      <c r="L14" s="106"/>
    </row>
    <row r="15" ht="27.0" customHeight="1">
      <c r="A15" s="151"/>
      <c r="B15" s="167"/>
      <c r="E15" s="289"/>
      <c r="F15" s="272" t="s">
        <v>138</v>
      </c>
      <c r="G15" s="305">
        <f>ATTENDANCE!C15</f>
        <v>116</v>
      </c>
      <c r="H15" s="105"/>
      <c r="I15" s="105"/>
      <c r="J15" s="105"/>
      <c r="K15" s="105"/>
      <c r="L15" s="106"/>
    </row>
    <row r="16" ht="27.0" customHeight="1">
      <c r="A16" s="296"/>
      <c r="B16" s="307"/>
      <c r="C16" s="124"/>
      <c r="D16" s="124"/>
      <c r="E16" s="125"/>
      <c r="F16" s="272" t="s">
        <v>139</v>
      </c>
      <c r="G16" s="274"/>
      <c r="H16" s="105"/>
      <c r="I16" s="105"/>
      <c r="J16" s="105"/>
      <c r="K16" s="105"/>
      <c r="L16" s="106"/>
    </row>
    <row r="17" ht="27.0" customHeight="1">
      <c r="A17" s="308"/>
      <c r="L17" s="249"/>
    </row>
    <row r="18" ht="27.0" customHeight="1">
      <c r="A18" s="270" t="s">
        <v>140</v>
      </c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6"/>
    </row>
    <row r="19" ht="27.0" customHeight="1">
      <c r="A19" s="310"/>
      <c r="B19" s="105"/>
      <c r="C19" s="105"/>
      <c r="D19" s="105"/>
      <c r="E19" s="105"/>
      <c r="F19" s="106"/>
      <c r="G19" s="312" t="s">
        <v>141</v>
      </c>
      <c r="H19" s="105"/>
      <c r="I19" s="106"/>
      <c r="J19" s="312" t="s">
        <v>142</v>
      </c>
      <c r="K19" s="105"/>
      <c r="L19" s="106"/>
    </row>
    <row r="20" ht="27.0" customHeight="1">
      <c r="A20" s="310" t="s">
        <v>143</v>
      </c>
      <c r="B20" s="105"/>
      <c r="C20" s="105"/>
      <c r="D20" s="105"/>
      <c r="E20" s="105"/>
      <c r="F20" s="106"/>
      <c r="G20" s="312">
        <f>COUNT(ATTENDANCE!H10:AL10)</f>
        <v>0</v>
      </c>
      <c r="H20" s="105"/>
      <c r="I20" s="106"/>
      <c r="J20" s="312">
        <f>G20</f>
        <v>0</v>
      </c>
      <c r="K20" s="105"/>
      <c r="L20" s="106"/>
    </row>
    <row r="21" ht="27.0" customHeight="1">
      <c r="A21" s="310" t="s">
        <v>145</v>
      </c>
      <c r="B21" s="105"/>
      <c r="C21" s="105"/>
      <c r="D21" s="105"/>
      <c r="E21" s="105"/>
      <c r="F21" s="106"/>
      <c r="G21" s="312">
        <f>G20:I20</f>
        <v>0</v>
      </c>
      <c r="H21" s="105"/>
      <c r="I21" s="106"/>
      <c r="J21" s="312">
        <f>G20</f>
        <v>0</v>
      </c>
      <c r="K21" s="105"/>
      <c r="L21" s="106"/>
    </row>
    <row r="22" ht="27.0" customHeight="1">
      <c r="A22" s="310" t="s">
        <v>146</v>
      </c>
      <c r="B22" s="105"/>
      <c r="C22" s="105"/>
      <c r="D22" s="105"/>
      <c r="E22" s="105"/>
      <c r="F22" s="106"/>
      <c r="G22" s="319">
        <f>'1-5'!AG64</f>
        <v>0</v>
      </c>
      <c r="H22" s="105"/>
      <c r="I22" s="106"/>
      <c r="J22" s="319">
        <f>'6-8'!AE52</f>
        <v>0</v>
      </c>
      <c r="K22" s="105"/>
      <c r="L22" s="106"/>
    </row>
    <row r="23" ht="18.75" customHeight="1">
      <c r="A23" s="321" t="s">
        <v>148</v>
      </c>
      <c r="L23" s="249"/>
    </row>
    <row r="24" ht="27.0" customHeight="1">
      <c r="A24" s="270" t="s">
        <v>149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6"/>
    </row>
    <row r="25" ht="33.75" customHeight="1">
      <c r="A25" s="324" t="s">
        <v>150</v>
      </c>
      <c r="B25" s="106"/>
      <c r="C25" s="324" t="s">
        <v>151</v>
      </c>
      <c r="D25" s="105"/>
      <c r="E25" s="106"/>
      <c r="F25" s="324" t="s">
        <v>152</v>
      </c>
      <c r="G25" s="106"/>
      <c r="H25" s="324" t="s">
        <v>153</v>
      </c>
      <c r="I25" s="105"/>
      <c r="J25" s="105"/>
      <c r="K25" s="105"/>
      <c r="L25" s="106"/>
    </row>
    <row r="26" ht="22.5" customHeight="1">
      <c r="A26" s="324">
        <f>ATTENDANCE!T19</f>
        <v>33380</v>
      </c>
      <c r="B26" s="106"/>
      <c r="C26" s="324">
        <f>ATTENDANCE!T20</f>
        <v>0</v>
      </c>
      <c r="D26" s="105"/>
      <c r="E26" s="106"/>
      <c r="F26" s="324">
        <f>SUM(J30:J33)</f>
        <v>2640</v>
      </c>
      <c r="G26" s="106"/>
      <c r="H26" s="324">
        <f>A26+C26-F26</f>
        <v>30740</v>
      </c>
      <c r="I26" s="105"/>
      <c r="J26" s="105"/>
      <c r="K26" s="105"/>
      <c r="L26" s="106"/>
    </row>
    <row r="27" ht="21.75" customHeight="1">
      <c r="A27" s="308"/>
      <c r="L27" s="249"/>
    </row>
    <row r="28" ht="27.0" customHeight="1">
      <c r="A28" s="270" t="s">
        <v>155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L28" s="106"/>
    </row>
    <row r="29" ht="41.25" customHeight="1">
      <c r="A29" s="324" t="s">
        <v>156</v>
      </c>
      <c r="B29" s="106"/>
      <c r="C29" s="330" t="s">
        <v>157</v>
      </c>
      <c r="D29" s="302"/>
      <c r="E29" s="303"/>
      <c r="F29" s="333" t="s">
        <v>158</v>
      </c>
      <c r="G29" s="335" t="s">
        <v>160</v>
      </c>
      <c r="H29" s="105"/>
      <c r="I29" s="106"/>
      <c r="J29" s="335" t="s">
        <v>161</v>
      </c>
      <c r="K29" s="105"/>
      <c r="L29" s="106"/>
    </row>
    <row r="30" ht="27.0" customHeight="1">
      <c r="A30" s="274" t="str">
        <f>ATTENDANCE!O24</f>
        <v>BANWARI LAL</v>
      </c>
      <c r="B30" s="106"/>
      <c r="C30" s="276" t="str">
        <f>ATTENDANCE!T24</f>
        <v>√</v>
      </c>
      <c r="D30" s="339" t="s">
        <v>162</v>
      </c>
      <c r="E30" s="286" t="str">
        <f>ATTENDANCE!U24</f>
        <v/>
      </c>
      <c r="F30" s="340" t="str">
        <f>ATTENDANCE!V24</f>
        <v>SC</v>
      </c>
      <c r="G30" s="312" t="str">
        <f>"CASH"</f>
        <v>CASH</v>
      </c>
      <c r="H30" s="105"/>
      <c r="I30" s="106"/>
      <c r="J30" s="312">
        <f t="shared" ref="J30:J31" si="1">1320</f>
        <v>1320</v>
      </c>
      <c r="K30" s="105"/>
      <c r="L30" s="106"/>
    </row>
    <row r="31" ht="27.0" customHeight="1">
      <c r="A31" s="274" t="str">
        <f>ATTENDANCE!O25</f>
        <v>MAYA</v>
      </c>
      <c r="B31" s="106"/>
      <c r="C31" s="286" t="str">
        <f>ATTENDANCE!T25</f>
        <v/>
      </c>
      <c r="D31" s="339" t="s">
        <v>162</v>
      </c>
      <c r="E31" s="276" t="str">
        <f>ATTENDANCE!U25</f>
        <v>√</v>
      </c>
      <c r="F31" s="340" t="str">
        <f>ATTENDANCE!V25</f>
        <v>SC</v>
      </c>
      <c r="G31" s="312" t="str">
        <f>G30:I30</f>
        <v>CASH</v>
      </c>
      <c r="H31" s="105"/>
      <c r="I31" s="106"/>
      <c r="J31" s="312">
        <f t="shared" si="1"/>
        <v>1320</v>
      </c>
      <c r="K31" s="105"/>
      <c r="L31" s="106"/>
    </row>
    <row r="32" ht="27.0" customHeight="1">
      <c r="A32" s="310"/>
      <c r="B32" s="106"/>
      <c r="C32" s="286" t="str">
        <f>ATTENDANCE!T26</f>
        <v/>
      </c>
      <c r="D32" s="339" t="s">
        <v>162</v>
      </c>
      <c r="E32" s="276" t="str">
        <f>ATTENDANCE!U26</f>
        <v/>
      </c>
      <c r="F32" s="341" t="str">
        <f>ATTENDANCE!V26</f>
        <v/>
      </c>
      <c r="G32" s="342"/>
      <c r="H32" s="105"/>
      <c r="I32" s="106"/>
      <c r="J32" s="342"/>
      <c r="K32" s="105"/>
      <c r="L32" s="106"/>
    </row>
    <row r="33" ht="27.0" customHeight="1">
      <c r="A33" s="310"/>
      <c r="B33" s="106"/>
      <c r="C33" s="286" t="str">
        <f>ATTENDANCE!T27</f>
        <v/>
      </c>
      <c r="D33" s="339" t="s">
        <v>162</v>
      </c>
      <c r="E33" s="276" t="str">
        <f>ATTENDANCE!U27</f>
        <v/>
      </c>
      <c r="F33" s="341" t="str">
        <f>ATTENDANCE!V27</f>
        <v/>
      </c>
      <c r="G33" s="342"/>
      <c r="H33" s="105"/>
      <c r="I33" s="106"/>
      <c r="J33" s="342"/>
      <c r="K33" s="105"/>
      <c r="L33" s="106"/>
    </row>
    <row r="34" ht="27.0" customHeight="1">
      <c r="A34" s="346" t="s">
        <v>166</v>
      </c>
      <c r="B34" s="105"/>
      <c r="C34" s="105"/>
      <c r="D34" s="105"/>
      <c r="E34" s="106"/>
      <c r="F34" s="348">
        <v>0.0</v>
      </c>
      <c r="G34" s="105"/>
      <c r="H34" s="105"/>
      <c r="I34" s="105"/>
      <c r="J34" s="105"/>
      <c r="K34" s="105"/>
      <c r="L34" s="106"/>
    </row>
  </sheetData>
  <mergeCells count="71">
    <mergeCell ref="G14:L14"/>
    <mergeCell ref="G15:L15"/>
    <mergeCell ref="G12:L12"/>
    <mergeCell ref="G13:L13"/>
    <mergeCell ref="G9:K9"/>
    <mergeCell ref="G10:K10"/>
    <mergeCell ref="G21:I21"/>
    <mergeCell ref="J20:L20"/>
    <mergeCell ref="J21:L21"/>
    <mergeCell ref="G8:K8"/>
    <mergeCell ref="G11:L11"/>
    <mergeCell ref="F8:F10"/>
    <mergeCell ref="K6:L6"/>
    <mergeCell ref="G7:L7"/>
    <mergeCell ref="A18:L18"/>
    <mergeCell ref="G19:I19"/>
    <mergeCell ref="A19:F19"/>
    <mergeCell ref="J19:L19"/>
    <mergeCell ref="A23:L23"/>
    <mergeCell ref="A24:L24"/>
    <mergeCell ref="C25:E25"/>
    <mergeCell ref="F25:G25"/>
    <mergeCell ref="A17:L17"/>
    <mergeCell ref="G16:L16"/>
    <mergeCell ref="H25:L25"/>
    <mergeCell ref="H26:L26"/>
    <mergeCell ref="F26:G26"/>
    <mergeCell ref="G30:I30"/>
    <mergeCell ref="J30:L30"/>
    <mergeCell ref="A28:L28"/>
    <mergeCell ref="A27:L27"/>
    <mergeCell ref="C29:E29"/>
    <mergeCell ref="A29:B29"/>
    <mergeCell ref="A30:B30"/>
    <mergeCell ref="G29:I29"/>
    <mergeCell ref="J29:L29"/>
    <mergeCell ref="A20:F20"/>
    <mergeCell ref="G20:I20"/>
    <mergeCell ref="J22:L22"/>
    <mergeCell ref="G22:I22"/>
    <mergeCell ref="A21:F21"/>
    <mergeCell ref="A22:F22"/>
    <mergeCell ref="B8:D8"/>
    <mergeCell ref="C7:E7"/>
    <mergeCell ref="B6:E6"/>
    <mergeCell ref="A3:L3"/>
    <mergeCell ref="A4:L4"/>
    <mergeCell ref="A1:L1"/>
    <mergeCell ref="A2:L2"/>
    <mergeCell ref="A5:L5"/>
    <mergeCell ref="B11:D11"/>
    <mergeCell ref="B12:D12"/>
    <mergeCell ref="B14:E16"/>
    <mergeCell ref="A14:A16"/>
    <mergeCell ref="A8:A12"/>
    <mergeCell ref="B10:D10"/>
    <mergeCell ref="B9:D9"/>
    <mergeCell ref="A25:B25"/>
    <mergeCell ref="A26:B26"/>
    <mergeCell ref="C26:E26"/>
    <mergeCell ref="A34:E34"/>
    <mergeCell ref="A33:B33"/>
    <mergeCell ref="A31:B31"/>
    <mergeCell ref="A32:B32"/>
    <mergeCell ref="G31:I31"/>
    <mergeCell ref="G32:I32"/>
    <mergeCell ref="G33:I33"/>
    <mergeCell ref="F34:L34"/>
    <mergeCell ref="J33:L33"/>
    <mergeCell ref="J32:L32"/>
    <mergeCell ref="J31:L31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4" max="4" width="16.14"/>
    <col customWidth="1" min="9" max="9" width="15.86"/>
  </cols>
  <sheetData>
    <row r="1" ht="28.5" customHeight="1">
      <c r="A1" s="361" t="s">
        <v>168</v>
      </c>
      <c r="B1" s="105"/>
      <c r="C1" s="105"/>
      <c r="D1" s="105"/>
      <c r="E1" s="105"/>
      <c r="F1" s="105"/>
      <c r="G1" s="105"/>
      <c r="H1" s="105"/>
      <c r="I1" s="105"/>
      <c r="J1" s="106"/>
    </row>
    <row r="2" ht="28.5" customHeight="1">
      <c r="A2" s="324" t="s">
        <v>141</v>
      </c>
      <c r="B2" s="105"/>
      <c r="C2" s="105"/>
      <c r="D2" s="105"/>
      <c r="E2" s="106"/>
      <c r="F2" s="364" t="s">
        <v>169</v>
      </c>
      <c r="G2" s="105"/>
      <c r="H2" s="105"/>
      <c r="I2" s="105"/>
      <c r="J2" s="106"/>
    </row>
    <row r="3" ht="59.25" customHeight="1">
      <c r="A3" s="365" t="s">
        <v>150</v>
      </c>
      <c r="B3" s="365" t="s">
        <v>170</v>
      </c>
      <c r="C3" s="365" t="s">
        <v>171</v>
      </c>
      <c r="D3" s="324" t="s">
        <v>153</v>
      </c>
      <c r="E3" s="106"/>
      <c r="F3" s="366" t="s">
        <v>150</v>
      </c>
      <c r="G3" s="366" t="s">
        <v>170</v>
      </c>
      <c r="H3" s="366" t="s">
        <v>171</v>
      </c>
      <c r="I3" s="364" t="s">
        <v>153</v>
      </c>
      <c r="J3" s="106"/>
    </row>
    <row r="4" ht="28.5" customHeight="1">
      <c r="A4" s="365">
        <f>ATTENDANCE!F19</f>
        <v>28609.11</v>
      </c>
      <c r="B4" s="365">
        <f>ATTENDANCE!F20</f>
        <v>0</v>
      </c>
      <c r="C4" s="365">
        <f>'1-5'!E63</f>
        <v>0</v>
      </c>
      <c r="D4" s="324">
        <f>A4+B4-C4</f>
        <v>28609.11</v>
      </c>
      <c r="E4" s="106"/>
      <c r="F4" s="366">
        <f>ATTENDANCE!P19</f>
        <v>61333.8</v>
      </c>
      <c r="G4" s="366">
        <f>ATTENDANCE!P20</f>
        <v>0</v>
      </c>
      <c r="H4" s="368">
        <f>'6-8'!E51</f>
        <v>0</v>
      </c>
      <c r="I4" s="369">
        <f>F4+G4-H4</f>
        <v>61333.8</v>
      </c>
      <c r="J4" s="106"/>
    </row>
    <row r="5" ht="28.5" customHeight="1">
      <c r="A5" s="370"/>
      <c r="J5" s="249"/>
    </row>
    <row r="6" ht="28.5" customHeight="1">
      <c r="A6" s="361" t="s">
        <v>172</v>
      </c>
      <c r="B6" s="105"/>
      <c r="C6" s="105"/>
      <c r="D6" s="105"/>
      <c r="E6" s="105"/>
      <c r="F6" s="105"/>
      <c r="G6" s="105"/>
      <c r="H6" s="105"/>
      <c r="I6" s="105"/>
      <c r="J6" s="106"/>
    </row>
    <row r="7" ht="39.75" customHeight="1">
      <c r="A7" s="324" t="s">
        <v>150</v>
      </c>
      <c r="B7" s="106"/>
      <c r="C7" s="324" t="s">
        <v>170</v>
      </c>
      <c r="D7" s="105"/>
      <c r="E7" s="106"/>
      <c r="F7" s="324" t="s">
        <v>171</v>
      </c>
      <c r="G7" s="106"/>
      <c r="H7" s="324" t="s">
        <v>153</v>
      </c>
      <c r="I7" s="105"/>
      <c r="J7" s="106"/>
    </row>
    <row r="8" ht="28.5" customHeight="1">
      <c r="A8" s="371"/>
      <c r="B8" s="106"/>
      <c r="C8" s="371"/>
      <c r="D8" s="105"/>
      <c r="E8" s="106"/>
      <c r="F8" s="371"/>
      <c r="G8" s="106"/>
      <c r="H8" s="371"/>
      <c r="I8" s="105"/>
      <c r="J8" s="106"/>
    </row>
    <row r="9" ht="28.5" customHeight="1">
      <c r="A9" s="370"/>
      <c r="J9" s="249"/>
    </row>
    <row r="10" ht="28.5" customHeight="1">
      <c r="A10" s="361" t="s">
        <v>173</v>
      </c>
      <c r="B10" s="105"/>
      <c r="C10" s="105"/>
      <c r="D10" s="105"/>
      <c r="E10" s="105"/>
      <c r="F10" s="105"/>
      <c r="G10" s="105"/>
      <c r="H10" s="105"/>
      <c r="I10" s="105"/>
      <c r="J10" s="106"/>
    </row>
    <row r="11" ht="28.5" customHeight="1">
      <c r="A11" s="324" t="s">
        <v>141</v>
      </c>
      <c r="B11" s="105"/>
      <c r="C11" s="105"/>
      <c r="D11" s="105"/>
      <c r="E11" s="106"/>
      <c r="F11" s="364" t="s">
        <v>169</v>
      </c>
      <c r="G11" s="105"/>
      <c r="H11" s="105"/>
      <c r="I11" s="105"/>
      <c r="J11" s="106"/>
    </row>
    <row r="12" ht="62.25" customHeight="1">
      <c r="A12" s="365" t="s">
        <v>175</v>
      </c>
      <c r="B12" s="365" t="s">
        <v>150</v>
      </c>
      <c r="C12" s="365" t="s">
        <v>176</v>
      </c>
      <c r="D12" s="365" t="s">
        <v>177</v>
      </c>
      <c r="E12" s="365" t="s">
        <v>153</v>
      </c>
      <c r="F12" s="366" t="s">
        <v>175</v>
      </c>
      <c r="G12" s="366" t="s">
        <v>150</v>
      </c>
      <c r="H12" s="366" t="s">
        <v>176</v>
      </c>
      <c r="I12" s="366" t="s">
        <v>177</v>
      </c>
      <c r="J12" s="366" t="s">
        <v>153</v>
      </c>
    </row>
    <row r="13" ht="28.5" customHeight="1">
      <c r="A13" s="365" t="s">
        <v>178</v>
      </c>
      <c r="B13" s="365">
        <f>ATTENDANCE!C19</f>
        <v>309.4</v>
      </c>
      <c r="C13" s="365">
        <f>ATTENDANCE!C20</f>
        <v>0</v>
      </c>
      <c r="D13" s="365">
        <f>'1-5'!O63</f>
        <v>0</v>
      </c>
      <c r="E13" s="365">
        <f t="shared" ref="E13:E14" si="1">B13+C13-D13</f>
        <v>309.4</v>
      </c>
      <c r="F13" s="366" t="s">
        <v>178</v>
      </c>
      <c r="G13" s="366">
        <f>ATTENDANCE!L19</f>
        <v>540.85</v>
      </c>
      <c r="H13" s="366">
        <f>ATTENDANCE!L20</f>
        <v>0</v>
      </c>
      <c r="I13" s="375">
        <f>'6-8'!O51</f>
        <v>0</v>
      </c>
      <c r="J13" s="375">
        <f t="shared" ref="J13:J14" si="2">G13+H13-I13</f>
        <v>540.85</v>
      </c>
    </row>
    <row r="14" ht="28.5" customHeight="1">
      <c r="A14" s="365" t="s">
        <v>180</v>
      </c>
      <c r="B14" s="365">
        <f>ATTENDANCE!D19</f>
        <v>111.1</v>
      </c>
      <c r="C14" s="365">
        <f>ATTENDANCE!C20</f>
        <v>0</v>
      </c>
      <c r="D14" s="365">
        <f>'1-5'!Q63</f>
        <v>0</v>
      </c>
      <c r="E14" s="365">
        <f t="shared" si="1"/>
        <v>111.1</v>
      </c>
      <c r="F14" s="366" t="s">
        <v>180</v>
      </c>
      <c r="G14" s="366">
        <f>ATTENDANCE!N19</f>
        <v>158.8</v>
      </c>
      <c r="H14" s="366">
        <f>ATTENDANCE!N20</f>
        <v>0</v>
      </c>
      <c r="I14" s="375">
        <f>'6-8'!Q51</f>
        <v>0</v>
      </c>
      <c r="J14" s="375">
        <f t="shared" si="2"/>
        <v>158.8</v>
      </c>
    </row>
    <row r="15" ht="28.5" customHeight="1">
      <c r="A15" s="379"/>
      <c r="J15" s="249"/>
    </row>
    <row r="16" ht="28.5" customHeight="1">
      <c r="A16" s="361" t="s">
        <v>182</v>
      </c>
      <c r="B16" s="105"/>
      <c r="C16" s="105"/>
      <c r="D16" s="105"/>
      <c r="E16" s="105"/>
      <c r="F16" s="105"/>
      <c r="G16" s="105"/>
      <c r="H16" s="105"/>
      <c r="I16" s="105"/>
      <c r="J16" s="106"/>
    </row>
    <row r="17" ht="28.5" customHeight="1">
      <c r="A17" s="381" t="s">
        <v>183</v>
      </c>
      <c r="B17" s="105"/>
      <c r="C17" s="105"/>
      <c r="D17" s="105"/>
      <c r="E17" s="106"/>
      <c r="F17" s="324" t="s">
        <v>186</v>
      </c>
      <c r="G17" s="276" t="s">
        <v>46</v>
      </c>
      <c r="H17" s="383"/>
      <c r="I17" s="324" t="s">
        <v>187</v>
      </c>
      <c r="J17" s="286"/>
    </row>
    <row r="18" ht="28.5" customHeight="1">
      <c r="A18" s="381" t="s">
        <v>188</v>
      </c>
      <c r="B18" s="105"/>
      <c r="C18" s="105"/>
      <c r="D18" s="105"/>
      <c r="E18" s="106"/>
      <c r="F18" s="324">
        <v>2.0</v>
      </c>
      <c r="G18" s="105"/>
      <c r="H18" s="105"/>
      <c r="I18" s="105"/>
      <c r="J18" s="106"/>
    </row>
    <row r="19" ht="28.5" customHeight="1">
      <c r="A19" s="381" t="s">
        <v>189</v>
      </c>
      <c r="B19" s="105"/>
      <c r="C19" s="105"/>
      <c r="D19" s="105"/>
      <c r="E19" s="106"/>
      <c r="F19" s="324"/>
      <c r="G19" s="105"/>
      <c r="H19" s="105"/>
      <c r="I19" s="105"/>
      <c r="J19" s="106"/>
    </row>
    <row r="20" ht="28.5" customHeight="1">
      <c r="A20" s="381" t="s">
        <v>190</v>
      </c>
      <c r="B20" s="105"/>
      <c r="C20" s="105"/>
      <c r="D20" s="105"/>
      <c r="E20" s="106"/>
      <c r="F20" s="324"/>
      <c r="G20" s="105"/>
      <c r="H20" s="105"/>
      <c r="I20" s="105"/>
      <c r="J20" s="106"/>
    </row>
    <row r="21" ht="28.5" customHeight="1">
      <c r="A21" s="381" t="s">
        <v>191</v>
      </c>
      <c r="B21" s="105"/>
      <c r="C21" s="105"/>
      <c r="D21" s="105"/>
      <c r="E21" s="106"/>
      <c r="F21" s="324"/>
      <c r="G21" s="105"/>
      <c r="H21" s="105"/>
      <c r="I21" s="105"/>
      <c r="J21" s="106"/>
    </row>
    <row r="22" ht="28.5" customHeight="1">
      <c r="A22" s="381" t="s">
        <v>192</v>
      </c>
      <c r="B22" s="105"/>
      <c r="C22" s="105"/>
      <c r="D22" s="105"/>
      <c r="E22" s="106"/>
      <c r="F22" s="324">
        <v>4.0</v>
      </c>
      <c r="G22" s="105"/>
      <c r="H22" s="105"/>
      <c r="I22" s="105"/>
      <c r="J22" s="106"/>
    </row>
    <row r="23" ht="28.5" customHeight="1">
      <c r="A23" s="370"/>
      <c r="J23" s="249"/>
    </row>
    <row r="24" ht="28.5" customHeight="1">
      <c r="A24" s="361" t="s">
        <v>194</v>
      </c>
      <c r="B24" s="105"/>
      <c r="C24" s="105"/>
      <c r="D24" s="105"/>
      <c r="E24" s="105"/>
      <c r="F24" s="105"/>
      <c r="G24" s="105"/>
      <c r="H24" s="105"/>
      <c r="I24" s="105"/>
      <c r="J24" s="106"/>
    </row>
    <row r="25" ht="28.5" customHeight="1">
      <c r="A25" s="381" t="s">
        <v>195</v>
      </c>
      <c r="B25" s="105"/>
      <c r="C25" s="105"/>
      <c r="D25" s="105"/>
      <c r="E25" s="106"/>
      <c r="F25" s="324">
        <v>0.0</v>
      </c>
      <c r="G25" s="105"/>
      <c r="H25" s="105"/>
      <c r="I25" s="105"/>
      <c r="J25" s="106"/>
    </row>
    <row r="26" ht="28.5" customHeight="1">
      <c r="A26" s="370"/>
      <c r="J26" s="249"/>
    </row>
    <row r="27" ht="174.75" customHeight="1">
      <c r="A27" s="387" t="s">
        <v>197</v>
      </c>
      <c r="B27" s="302"/>
      <c r="C27" s="302"/>
      <c r="D27" s="302"/>
      <c r="E27" s="303"/>
      <c r="F27" s="388" t="s">
        <v>199</v>
      </c>
      <c r="G27" s="390" t="s">
        <v>200</v>
      </c>
      <c r="H27" s="392" t="s">
        <v>201</v>
      </c>
      <c r="I27" s="302"/>
      <c r="J27" s="303"/>
    </row>
    <row r="28" ht="17.25" customHeight="1">
      <c r="A28" s="307"/>
      <c r="B28" s="124"/>
      <c r="C28" s="124"/>
      <c r="D28" s="124"/>
      <c r="E28" s="125"/>
      <c r="F28" s="394">
        <f>TODAY()</f>
        <v>43767</v>
      </c>
      <c r="G28" s="396" t="s">
        <v>205</v>
      </c>
      <c r="H28" s="124"/>
      <c r="I28" s="124"/>
      <c r="J28" s="125"/>
    </row>
    <row r="29" ht="13.5" customHeight="1">
      <c r="A29" s="398" t="s">
        <v>206</v>
      </c>
      <c r="B29" s="257"/>
      <c r="C29" s="257"/>
      <c r="D29" s="257"/>
      <c r="E29" s="257"/>
      <c r="F29" s="257"/>
      <c r="G29" s="257"/>
      <c r="H29" s="257"/>
      <c r="I29" s="257"/>
      <c r="J29" s="260"/>
    </row>
  </sheetData>
  <mergeCells count="42">
    <mergeCell ref="A25:E25"/>
    <mergeCell ref="F25:J25"/>
    <mergeCell ref="A22:E22"/>
    <mergeCell ref="A27:E28"/>
    <mergeCell ref="A29:J29"/>
    <mergeCell ref="A24:J24"/>
    <mergeCell ref="A23:J23"/>
    <mergeCell ref="A26:J26"/>
    <mergeCell ref="H27:J28"/>
    <mergeCell ref="A7:B7"/>
    <mergeCell ref="H7:J7"/>
    <mergeCell ref="C7:E7"/>
    <mergeCell ref="F7:G7"/>
    <mergeCell ref="D4:E4"/>
    <mergeCell ref="D3:E3"/>
    <mergeCell ref="A2:E2"/>
    <mergeCell ref="F11:J11"/>
    <mergeCell ref="A11:E11"/>
    <mergeCell ref="I4:J4"/>
    <mergeCell ref="I3:J3"/>
    <mergeCell ref="F2:J2"/>
    <mergeCell ref="A1:J1"/>
    <mergeCell ref="A8:B8"/>
    <mergeCell ref="H8:J8"/>
    <mergeCell ref="C8:E8"/>
    <mergeCell ref="F8:G8"/>
    <mergeCell ref="F19:J19"/>
    <mergeCell ref="F22:J22"/>
    <mergeCell ref="F21:J21"/>
    <mergeCell ref="A21:E21"/>
    <mergeCell ref="A20:E20"/>
    <mergeCell ref="F20:J20"/>
    <mergeCell ref="A19:E19"/>
    <mergeCell ref="A18:E18"/>
    <mergeCell ref="A17:E17"/>
    <mergeCell ref="F18:J18"/>
    <mergeCell ref="A10:J10"/>
    <mergeCell ref="A9:J9"/>
    <mergeCell ref="A5:J5"/>
    <mergeCell ref="A15:J15"/>
    <mergeCell ref="A6:J6"/>
    <mergeCell ref="A16:J16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4.86"/>
    <col customWidth="1" min="2" max="2" width="25.43"/>
    <col customWidth="1" min="3" max="10" width="14.43"/>
  </cols>
  <sheetData>
    <row r="1" ht="75.75" customHeight="1">
      <c r="A1" s="372" t="s">
        <v>174</v>
      </c>
      <c r="B1" s="105"/>
      <c r="C1" s="105"/>
      <c r="D1" s="105"/>
      <c r="E1" s="105"/>
      <c r="F1" s="105"/>
      <c r="G1" s="105"/>
      <c r="H1" s="105"/>
      <c r="I1" s="105"/>
      <c r="J1" s="106"/>
    </row>
    <row r="2" ht="42.0" customHeight="1">
      <c r="A2" s="374" t="s">
        <v>179</v>
      </c>
      <c r="B2" s="118"/>
      <c r="C2" s="376" t="str">
        <f>ATTENDANCE!G23</f>
        <v>GSS  </v>
      </c>
      <c r="D2" s="377" t="str">
        <f>ATTENDANCE!H23</f>
        <v>THIRAJWALA</v>
      </c>
      <c r="E2" s="105"/>
      <c r="F2" s="118"/>
      <c r="G2" s="378" t="s">
        <v>181</v>
      </c>
      <c r="H2" s="380" t="str">
        <f>IFS(ATTENDANCE!I1=1,"JANUARY",ATTENDANCE!I1=2,"FEBRUARY",ATTENDANCE!I1=3,"MARCH",ATTENDANCE!I1=4,"APRIL",ATTENDANCE!I1=5,"MAY",ATTENDANCE!I1=6,"JUNE",ATTENDANCE!I1=7,"JULY",ATTENDANCE!I1=8,"AUGUST",ATTENDANCE!I1=9,"SEPTEMBER",ATTENDANCE!I1=10,"OCTOBER",ATTENDANCE!I1=11,"NOVEMBER",ATTENDANCE!I1=12,"DECEMBER")</f>
        <v>OCTOBER</v>
      </c>
      <c r="I2" s="105"/>
      <c r="J2" s="106"/>
    </row>
    <row r="3" ht="42.0" customHeight="1">
      <c r="A3" s="374" t="s">
        <v>184</v>
      </c>
      <c r="B3" s="105"/>
      <c r="C3" s="105"/>
      <c r="D3" s="105"/>
      <c r="E3" s="118"/>
      <c r="F3" s="377" t="str">
        <f>ATTENDANCE!K24</f>
        <v>KHARLIYAN</v>
      </c>
      <c r="G3" s="105"/>
      <c r="H3" s="105"/>
      <c r="I3" s="105"/>
      <c r="J3" s="106"/>
    </row>
    <row r="4" ht="42.0" customHeight="1">
      <c r="A4" s="384" t="s">
        <v>185</v>
      </c>
      <c r="B4" s="385" t="str">
        <f>ATTENDANCE!G28</f>
        <v>SBI LIKHMISAR </v>
      </c>
      <c r="C4" s="386" t="s">
        <v>193</v>
      </c>
      <c r="D4" s="118"/>
      <c r="E4" s="377" t="str">
        <f>ATTENDANCE!G29</f>
        <v>SBIN0031577</v>
      </c>
      <c r="F4" s="106"/>
      <c r="G4" s="386" t="s">
        <v>196</v>
      </c>
      <c r="H4" s="118"/>
      <c r="I4" s="377">
        <f>ATTENDANCE!G27</f>
        <v>61188797710</v>
      </c>
      <c r="J4" s="106"/>
    </row>
    <row r="5" ht="42.0" customHeight="1">
      <c r="A5" s="389" t="s">
        <v>198</v>
      </c>
      <c r="B5" s="105"/>
      <c r="C5" s="391" t="str">
        <f>ATTENDANCE!G26</f>
        <v>JEET RAM </v>
      </c>
      <c r="D5" s="105"/>
      <c r="E5" s="105"/>
      <c r="F5" s="105"/>
      <c r="G5" s="393" t="s">
        <v>202</v>
      </c>
      <c r="H5" s="118"/>
      <c r="I5" s="377">
        <f>ATTENDANCE!K26</f>
        <v>9783364834</v>
      </c>
      <c r="J5" s="106"/>
    </row>
    <row r="6" ht="42.0" customHeight="1">
      <c r="A6" s="397" t="s">
        <v>204</v>
      </c>
      <c r="B6" s="269"/>
      <c r="C6" s="400" t="str">
        <f>ATTENDANCE!G25</f>
        <v>JEETA SINGH </v>
      </c>
      <c r="D6" s="124"/>
      <c r="E6" s="124"/>
      <c r="F6" s="124"/>
      <c r="G6" s="401" t="s">
        <v>202</v>
      </c>
      <c r="H6" s="269"/>
      <c r="I6" s="403">
        <f>ATTENDANCE!K25</f>
        <v>7425072345</v>
      </c>
      <c r="J6" s="125"/>
    </row>
    <row r="7" ht="42.0" customHeight="1">
      <c r="A7" s="404" t="s">
        <v>207</v>
      </c>
      <c r="B7" s="106"/>
      <c r="C7" s="405" t="s">
        <v>76</v>
      </c>
      <c r="D7" s="405" t="s">
        <v>78</v>
      </c>
      <c r="E7" s="405" t="s">
        <v>80</v>
      </c>
      <c r="F7" s="405" t="s">
        <v>82</v>
      </c>
      <c r="G7" s="405" t="s">
        <v>90</v>
      </c>
      <c r="H7" s="405" t="s">
        <v>75</v>
      </c>
      <c r="I7" s="405" t="s">
        <v>79</v>
      </c>
      <c r="J7" s="405" t="s">
        <v>81</v>
      </c>
    </row>
    <row r="8" ht="42.0" customHeight="1">
      <c r="A8" s="404" t="s">
        <v>208</v>
      </c>
      <c r="B8" s="106"/>
      <c r="C8" s="405">
        <f>ATTENDANCE!C5</f>
        <v>10</v>
      </c>
      <c r="D8" s="405">
        <f>ATTENDANCE!C6</f>
        <v>7</v>
      </c>
      <c r="E8" s="405">
        <f>ATTENDANCE!C7</f>
        <v>14</v>
      </c>
      <c r="F8" s="405">
        <f>ATTENDANCE!C8</f>
        <v>8</v>
      </c>
      <c r="G8" s="405">
        <f>ATTENDANCE!C9</f>
        <v>11</v>
      </c>
      <c r="H8" s="405">
        <f>ATTENDANCE!C11</f>
        <v>25</v>
      </c>
      <c r="I8" s="405">
        <f>ATTENDANCE!C12</f>
        <v>19</v>
      </c>
      <c r="J8" s="405">
        <f>ATTENDANCE!C13</f>
        <v>22</v>
      </c>
    </row>
    <row r="9" ht="60.0" customHeight="1">
      <c r="A9" s="386" t="s">
        <v>209</v>
      </c>
      <c r="B9" s="105"/>
      <c r="C9" s="105"/>
      <c r="D9" s="105"/>
      <c r="E9" s="105"/>
      <c r="F9" s="118"/>
      <c r="G9" s="377">
        <f>SUM(C8:J8)</f>
        <v>116</v>
      </c>
      <c r="H9" s="105"/>
      <c r="I9" s="105"/>
      <c r="J9" s="106"/>
    </row>
    <row r="10" ht="55.5" customHeight="1">
      <c r="A10" s="397" t="s">
        <v>211</v>
      </c>
      <c r="B10" s="269"/>
      <c r="C10" s="400" t="str">
        <f>ATTENDANCE!O28</f>
        <v>दुग्ध  उत्पादक सहकारी समिति ,खरलियाँ </v>
      </c>
      <c r="D10" s="124"/>
      <c r="E10" s="124"/>
      <c r="F10" s="269"/>
      <c r="G10" s="411" t="s">
        <v>213</v>
      </c>
      <c r="H10" s="124"/>
      <c r="I10" s="269"/>
      <c r="J10" s="413">
        <f>ATTENDANCE!O29</f>
        <v>37</v>
      </c>
    </row>
    <row r="11" ht="57.0" customHeight="1">
      <c r="A11" s="418" t="s">
        <v>215</v>
      </c>
      <c r="B11" s="118"/>
      <c r="C11" s="421">
        <f>COUNT(ATTENDANCE!H10:AL10)</f>
        <v>0</v>
      </c>
      <c r="D11" s="105"/>
      <c r="E11" s="105"/>
      <c r="F11" s="105"/>
      <c r="G11" s="105"/>
      <c r="H11" s="105"/>
      <c r="I11" s="105"/>
      <c r="J11" s="106"/>
    </row>
    <row r="12" ht="42.0" customHeight="1">
      <c r="A12" s="423" t="s">
        <v>219</v>
      </c>
      <c r="B12" s="106"/>
      <c r="C12" s="425" t="s">
        <v>221</v>
      </c>
      <c r="D12" s="105"/>
      <c r="E12" s="106"/>
      <c r="F12" s="425" t="s">
        <v>5</v>
      </c>
      <c r="G12" s="105"/>
      <c r="H12" s="106"/>
      <c r="I12" s="425" t="s">
        <v>222</v>
      </c>
      <c r="J12" s="106"/>
    </row>
    <row r="13" ht="42.0" customHeight="1">
      <c r="A13" s="423" t="s">
        <v>223</v>
      </c>
      <c r="B13" s="106"/>
      <c r="C13" s="425">
        <f>SUM(ATTENDANCE!H10:AL10)</f>
        <v>0</v>
      </c>
      <c r="D13" s="105"/>
      <c r="E13" s="106"/>
      <c r="F13" s="425">
        <f>SUM(ATTENDANCE!H14:AL14)</f>
        <v>0</v>
      </c>
      <c r="G13" s="105"/>
      <c r="H13" s="106"/>
      <c r="I13" s="425">
        <f t="shared" ref="I13:I20" si="1">SUM(C13:H13)</f>
        <v>0</v>
      </c>
      <c r="J13" s="106"/>
    </row>
    <row r="14" ht="42.0" customHeight="1">
      <c r="A14" s="423" t="s">
        <v>224</v>
      </c>
      <c r="B14" s="106"/>
      <c r="C14" s="425">
        <f>C13:E13</f>
        <v>0</v>
      </c>
      <c r="D14" s="105"/>
      <c r="E14" s="106"/>
      <c r="F14" s="425">
        <f>F13:H13</f>
        <v>0</v>
      </c>
      <c r="G14" s="105"/>
      <c r="H14" s="106"/>
      <c r="I14" s="425">
        <f t="shared" si="1"/>
        <v>0</v>
      </c>
      <c r="J14" s="106"/>
    </row>
    <row r="15" ht="42.0" customHeight="1">
      <c r="A15" s="423" t="s">
        <v>225</v>
      </c>
      <c r="B15" s="106"/>
      <c r="C15" s="425">
        <f>C14:E14*0.15</f>
        <v>0</v>
      </c>
      <c r="D15" s="105"/>
      <c r="E15" s="106"/>
      <c r="F15" s="425">
        <f>F14:H14*0.2</f>
        <v>0</v>
      </c>
      <c r="G15" s="105"/>
      <c r="H15" s="106"/>
      <c r="I15" s="425">
        <f t="shared" si="1"/>
        <v>0</v>
      </c>
      <c r="J15" s="106"/>
    </row>
    <row r="16" ht="42.0" customHeight="1">
      <c r="A16" s="423" t="s">
        <v>226</v>
      </c>
      <c r="B16" s="106"/>
      <c r="C16" s="425">
        <f>C15:E15</f>
        <v>0</v>
      </c>
      <c r="D16" s="105"/>
      <c r="E16" s="106"/>
      <c r="F16" s="425">
        <f>F15:H15</f>
        <v>0</v>
      </c>
      <c r="G16" s="105"/>
      <c r="H16" s="106"/>
      <c r="I16" s="425">
        <f t="shared" si="1"/>
        <v>0</v>
      </c>
      <c r="J16" s="106"/>
    </row>
    <row r="17" ht="42.0" customHeight="1">
      <c r="A17" s="423" t="s">
        <v>227</v>
      </c>
      <c r="B17" s="106"/>
      <c r="C17" s="425">
        <f>'1-5'!G60</f>
        <v>-18293.55</v>
      </c>
      <c r="D17" s="105"/>
      <c r="E17" s="106"/>
      <c r="F17" s="440">
        <f>'6-8'!G48</f>
        <v>-38028</v>
      </c>
      <c r="G17" s="105"/>
      <c r="H17" s="106"/>
      <c r="I17" s="425">
        <f t="shared" si="1"/>
        <v>-56321.55</v>
      </c>
      <c r="J17" s="106"/>
    </row>
    <row r="18" ht="42.0" customHeight="1">
      <c r="A18" s="423" t="s">
        <v>228</v>
      </c>
      <c r="B18" s="106"/>
      <c r="C18" s="425">
        <f>'1-5'!G61</f>
        <v>0</v>
      </c>
      <c r="D18" s="105"/>
      <c r="E18" s="106"/>
      <c r="F18" s="440">
        <f>'6-8'!G49</f>
        <v>0</v>
      </c>
      <c r="G18" s="105"/>
      <c r="H18" s="106"/>
      <c r="I18" s="425">
        <f t="shared" si="1"/>
        <v>0</v>
      </c>
      <c r="J18" s="106"/>
    </row>
    <row r="19" ht="42.0" customHeight="1">
      <c r="A19" s="423" t="s">
        <v>229</v>
      </c>
      <c r="B19" s="106"/>
      <c r="C19" s="425">
        <f>C16*J10</f>
        <v>0</v>
      </c>
      <c r="D19" s="105"/>
      <c r="E19" s="106"/>
      <c r="F19" s="425">
        <f>F16*J10</f>
        <v>0</v>
      </c>
      <c r="G19" s="105"/>
      <c r="H19" s="106"/>
      <c r="I19" s="425">
        <f t="shared" si="1"/>
        <v>0</v>
      </c>
      <c r="J19" s="106"/>
    </row>
    <row r="20" ht="42.0" customHeight="1">
      <c r="A20" s="423" t="s">
        <v>230</v>
      </c>
      <c r="B20" s="106"/>
      <c r="C20" s="425">
        <f>C17+C18-C19</f>
        <v>-18293.55</v>
      </c>
      <c r="D20" s="105"/>
      <c r="E20" s="106"/>
      <c r="F20" s="440">
        <f>F17+F18-F19</f>
        <v>-38028</v>
      </c>
      <c r="G20" s="105"/>
      <c r="H20" s="106"/>
      <c r="I20" s="425">
        <f t="shared" si="1"/>
        <v>-56321.55</v>
      </c>
      <c r="J20" s="106"/>
    </row>
    <row r="21" ht="159.0" customHeight="1">
      <c r="A21" s="455" t="s">
        <v>231</v>
      </c>
      <c r="B21" s="10"/>
      <c r="C21" s="457"/>
      <c r="D21" s="133"/>
      <c r="E21" s="134"/>
      <c r="F21" s="459"/>
      <c r="G21" s="133"/>
      <c r="H21" s="133"/>
      <c r="I21" s="133"/>
      <c r="J21" s="291"/>
    </row>
    <row r="22" ht="33.75" customHeight="1">
      <c r="A22" s="462">
        <f>TODAY()</f>
        <v>43767</v>
      </c>
      <c r="B22" s="264"/>
      <c r="C22" s="465" t="s">
        <v>232</v>
      </c>
      <c r="D22" s="466"/>
      <c r="E22" s="264"/>
      <c r="F22" s="467" t="s">
        <v>233</v>
      </c>
      <c r="G22" s="466"/>
      <c r="H22" s="466"/>
      <c r="I22" s="466"/>
      <c r="J22" s="351"/>
    </row>
  </sheetData>
  <mergeCells count="69">
    <mergeCell ref="E4:F4"/>
    <mergeCell ref="G4:H4"/>
    <mergeCell ref="H2:J2"/>
    <mergeCell ref="D2:F2"/>
    <mergeCell ref="F3:J3"/>
    <mergeCell ref="A1:J1"/>
    <mergeCell ref="A3:E3"/>
    <mergeCell ref="A2:B2"/>
    <mergeCell ref="F13:H13"/>
    <mergeCell ref="A13:B13"/>
    <mergeCell ref="C13:E13"/>
    <mergeCell ref="A12:B12"/>
    <mergeCell ref="A7:B7"/>
    <mergeCell ref="A8:B8"/>
    <mergeCell ref="A11:B11"/>
    <mergeCell ref="A10:B10"/>
    <mergeCell ref="A15:B15"/>
    <mergeCell ref="A14:B14"/>
    <mergeCell ref="C15:E15"/>
    <mergeCell ref="C14:E14"/>
    <mergeCell ref="G10:I10"/>
    <mergeCell ref="G9:J9"/>
    <mergeCell ref="A9:F9"/>
    <mergeCell ref="C10:F10"/>
    <mergeCell ref="A6:B6"/>
    <mergeCell ref="C6:F6"/>
    <mergeCell ref="F17:H17"/>
    <mergeCell ref="F18:H18"/>
    <mergeCell ref="C18:E18"/>
    <mergeCell ref="C19:E19"/>
    <mergeCell ref="A20:B20"/>
    <mergeCell ref="C20:E20"/>
    <mergeCell ref="A17:B17"/>
    <mergeCell ref="I17:J17"/>
    <mergeCell ref="I18:J18"/>
    <mergeCell ref="I19:J19"/>
    <mergeCell ref="I20:J20"/>
    <mergeCell ref="A19:B19"/>
    <mergeCell ref="A18:B18"/>
    <mergeCell ref="C17:E17"/>
    <mergeCell ref="I5:J5"/>
    <mergeCell ref="I4:J4"/>
    <mergeCell ref="C5:F5"/>
    <mergeCell ref="I6:J6"/>
    <mergeCell ref="A5:B5"/>
    <mergeCell ref="C4:D4"/>
    <mergeCell ref="G5:H5"/>
    <mergeCell ref="I16:J16"/>
    <mergeCell ref="I15:J15"/>
    <mergeCell ref="I14:J14"/>
    <mergeCell ref="I13:J13"/>
    <mergeCell ref="A21:B21"/>
    <mergeCell ref="A22:B22"/>
    <mergeCell ref="C22:E22"/>
    <mergeCell ref="F22:J22"/>
    <mergeCell ref="F21:J21"/>
    <mergeCell ref="C21:E21"/>
    <mergeCell ref="F15:H15"/>
    <mergeCell ref="F16:H16"/>
    <mergeCell ref="G6:H6"/>
    <mergeCell ref="C11:J11"/>
    <mergeCell ref="F12:H12"/>
    <mergeCell ref="C12:E12"/>
    <mergeCell ref="F14:H14"/>
    <mergeCell ref="A16:B16"/>
    <mergeCell ref="I12:J12"/>
    <mergeCell ref="C16:E16"/>
    <mergeCell ref="F20:H20"/>
    <mergeCell ref="F19:H19"/>
  </mergeCells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2" width="9.43"/>
    <col customWidth="1" min="3" max="20" width="4.43"/>
  </cols>
  <sheetData>
    <row r="1" ht="23.25" customHeight="1">
      <c r="A1" s="409" t="s">
        <v>210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10"/>
    </row>
    <row r="2">
      <c r="A2" s="410" t="s">
        <v>212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10"/>
    </row>
    <row r="3">
      <c r="A3" s="414" t="s">
        <v>214</v>
      </c>
      <c r="B3" s="415" t="s">
        <v>216</v>
      </c>
      <c r="C3" s="416" t="s">
        <v>13</v>
      </c>
      <c r="D3" s="8"/>
      <c r="E3" s="10"/>
      <c r="F3" s="417" t="s">
        <v>14</v>
      </c>
      <c r="G3" s="8"/>
      <c r="H3" s="10"/>
      <c r="I3" s="416" t="s">
        <v>3</v>
      </c>
      <c r="J3" s="8"/>
      <c r="K3" s="10"/>
      <c r="L3" s="417" t="s">
        <v>15</v>
      </c>
      <c r="M3" s="8"/>
      <c r="N3" s="10"/>
      <c r="O3" s="419" t="s">
        <v>16</v>
      </c>
      <c r="P3" s="8"/>
      <c r="Q3" s="10"/>
      <c r="R3" s="417" t="s">
        <v>217</v>
      </c>
      <c r="S3" s="8"/>
      <c r="T3" s="10"/>
    </row>
    <row r="4">
      <c r="A4" s="27"/>
      <c r="B4" s="27"/>
      <c r="C4" s="422" t="s">
        <v>218</v>
      </c>
      <c r="D4" s="422" t="s">
        <v>220</v>
      </c>
      <c r="E4" s="422" t="s">
        <v>94</v>
      </c>
      <c r="F4" s="426" t="s">
        <v>218</v>
      </c>
      <c r="G4" s="426" t="s">
        <v>220</v>
      </c>
      <c r="H4" s="426" t="s">
        <v>94</v>
      </c>
      <c r="I4" s="422" t="s">
        <v>218</v>
      </c>
      <c r="J4" s="422" t="s">
        <v>220</v>
      </c>
      <c r="K4" s="422" t="s">
        <v>94</v>
      </c>
      <c r="L4" s="426" t="s">
        <v>218</v>
      </c>
      <c r="M4" s="426" t="s">
        <v>220</v>
      </c>
      <c r="N4" s="426" t="s">
        <v>94</v>
      </c>
      <c r="O4" s="427" t="s">
        <v>218</v>
      </c>
      <c r="P4" s="427" t="s">
        <v>220</v>
      </c>
      <c r="Q4" s="427" t="s">
        <v>94</v>
      </c>
      <c r="R4" s="426" t="s">
        <v>218</v>
      </c>
      <c r="S4" s="426" t="s">
        <v>220</v>
      </c>
      <c r="T4" s="426" t="s">
        <v>94</v>
      </c>
    </row>
    <row r="5">
      <c r="A5" s="429">
        <v>1.0</v>
      </c>
      <c r="B5" s="431">
        <v>1.0</v>
      </c>
      <c r="C5" s="432">
        <v>4.0</v>
      </c>
      <c r="D5" s="433">
        <v>3.0</v>
      </c>
      <c r="E5" s="435">
        <f t="shared" ref="E5:E14" si="2">SUM(C5:D5)</f>
        <v>7</v>
      </c>
      <c r="F5" s="436">
        <v>2.0</v>
      </c>
      <c r="G5" s="437">
        <v>1.0</v>
      </c>
      <c r="H5" s="439">
        <f t="shared" ref="H5:H14" si="3">SUM(F5:G5)</f>
        <v>3</v>
      </c>
      <c r="I5" s="435">
        <f t="shared" ref="I5:J5" si="1">C5+F5+L5+O5</f>
        <v>6</v>
      </c>
      <c r="J5" s="435">
        <f t="shared" si="1"/>
        <v>4</v>
      </c>
      <c r="K5" s="435">
        <f t="shared" ref="K5:K14" si="5">SUM(I5:J5)</f>
        <v>10</v>
      </c>
      <c r="L5" s="436"/>
      <c r="M5" s="437"/>
      <c r="N5" s="442">
        <f t="shared" ref="N5:N14" si="6">SUM(L5:M5)</f>
        <v>0</v>
      </c>
      <c r="O5" s="443"/>
      <c r="P5" s="445"/>
      <c r="Q5" s="446">
        <f t="shared" ref="Q5:Q14" si="7">SUM(O5:P5)</f>
        <v>0</v>
      </c>
      <c r="R5" s="448"/>
      <c r="S5" s="449"/>
      <c r="T5" s="442">
        <f t="shared" ref="T5:T14" si="8">SUM(R5:S5)</f>
        <v>0</v>
      </c>
    </row>
    <row r="6">
      <c r="A6" s="429">
        <v>2.0</v>
      </c>
      <c r="B6" s="431">
        <v>2.0</v>
      </c>
      <c r="C6" s="451">
        <v>1.0</v>
      </c>
      <c r="D6" s="452">
        <v>4.0</v>
      </c>
      <c r="E6" s="435">
        <f t="shared" si="2"/>
        <v>5</v>
      </c>
      <c r="F6" s="454">
        <v>1.0</v>
      </c>
      <c r="G6" s="456">
        <v>1.0</v>
      </c>
      <c r="H6" s="439">
        <f t="shared" si="3"/>
        <v>2</v>
      </c>
      <c r="I6" s="435">
        <f t="shared" ref="I6:J6" si="4">C6+F6+L6+O6</f>
        <v>2</v>
      </c>
      <c r="J6" s="435">
        <f t="shared" si="4"/>
        <v>5</v>
      </c>
      <c r="K6" s="435">
        <f t="shared" si="5"/>
        <v>7</v>
      </c>
      <c r="L6" s="454"/>
      <c r="M6" s="456"/>
      <c r="N6" s="442">
        <f t="shared" si="6"/>
        <v>0</v>
      </c>
      <c r="O6" s="460"/>
      <c r="P6" s="461"/>
      <c r="Q6" s="446">
        <f t="shared" si="7"/>
        <v>0</v>
      </c>
      <c r="R6" s="463"/>
      <c r="S6" s="464"/>
      <c r="T6" s="442">
        <f t="shared" si="8"/>
        <v>0</v>
      </c>
    </row>
    <row r="7">
      <c r="A7" s="429">
        <v>3.0</v>
      </c>
      <c r="B7" s="431">
        <v>3.0</v>
      </c>
      <c r="C7" s="451">
        <v>5.0</v>
      </c>
      <c r="D7" s="452">
        <v>5.0</v>
      </c>
      <c r="E7" s="435">
        <f t="shared" si="2"/>
        <v>10</v>
      </c>
      <c r="F7" s="454">
        <v>0.0</v>
      </c>
      <c r="G7" s="456">
        <v>4.0</v>
      </c>
      <c r="H7" s="439">
        <f t="shared" si="3"/>
        <v>4</v>
      </c>
      <c r="I7" s="435">
        <f t="shared" ref="I7:J7" si="9">C7+F7+L7+O7</f>
        <v>5</v>
      </c>
      <c r="J7" s="435">
        <f t="shared" si="9"/>
        <v>9</v>
      </c>
      <c r="K7" s="435">
        <f t="shared" si="5"/>
        <v>14</v>
      </c>
      <c r="L7" s="454"/>
      <c r="M7" s="456"/>
      <c r="N7" s="442">
        <f t="shared" si="6"/>
        <v>0</v>
      </c>
      <c r="O7" s="460"/>
      <c r="P7" s="461"/>
      <c r="Q7" s="446">
        <f t="shared" si="7"/>
        <v>0</v>
      </c>
      <c r="R7" s="463"/>
      <c r="S7" s="464"/>
      <c r="T7" s="442">
        <f t="shared" si="8"/>
        <v>0</v>
      </c>
    </row>
    <row r="8">
      <c r="A8" s="429">
        <v>4.0</v>
      </c>
      <c r="B8" s="431">
        <v>4.0</v>
      </c>
      <c r="C8" s="451">
        <v>3.0</v>
      </c>
      <c r="D8" s="452">
        <v>2.0</v>
      </c>
      <c r="E8" s="435">
        <f t="shared" si="2"/>
        <v>5</v>
      </c>
      <c r="F8" s="454">
        <v>1.0</v>
      </c>
      <c r="G8" s="456">
        <v>2.0</v>
      </c>
      <c r="H8" s="439">
        <f t="shared" si="3"/>
        <v>3</v>
      </c>
      <c r="I8" s="435">
        <f t="shared" ref="I8:J8" si="10">C8+F8+L8+O8</f>
        <v>4</v>
      </c>
      <c r="J8" s="435">
        <f t="shared" si="10"/>
        <v>4</v>
      </c>
      <c r="K8" s="435">
        <f t="shared" si="5"/>
        <v>8</v>
      </c>
      <c r="L8" s="454"/>
      <c r="M8" s="456"/>
      <c r="N8" s="442">
        <f t="shared" si="6"/>
        <v>0</v>
      </c>
      <c r="O8" s="460"/>
      <c r="P8" s="461"/>
      <c r="Q8" s="446">
        <f t="shared" si="7"/>
        <v>0</v>
      </c>
      <c r="R8" s="463"/>
      <c r="S8" s="464"/>
      <c r="T8" s="442">
        <f t="shared" si="8"/>
        <v>0</v>
      </c>
    </row>
    <row r="9">
      <c r="A9" s="429">
        <v>5.0</v>
      </c>
      <c r="B9" s="431">
        <v>5.0</v>
      </c>
      <c r="C9" s="451">
        <v>5.0</v>
      </c>
      <c r="D9" s="452">
        <v>5.0</v>
      </c>
      <c r="E9" s="435">
        <f t="shared" si="2"/>
        <v>10</v>
      </c>
      <c r="F9" s="454">
        <v>0.0</v>
      </c>
      <c r="G9" s="456">
        <v>1.0</v>
      </c>
      <c r="H9" s="439">
        <f t="shared" si="3"/>
        <v>1</v>
      </c>
      <c r="I9" s="435">
        <f t="shared" ref="I9:J9" si="11">C9+F9+L9+O9</f>
        <v>5</v>
      </c>
      <c r="J9" s="435">
        <f t="shared" si="11"/>
        <v>6</v>
      </c>
      <c r="K9" s="435">
        <f t="shared" si="5"/>
        <v>11</v>
      </c>
      <c r="L9" s="454"/>
      <c r="M9" s="456"/>
      <c r="N9" s="442">
        <f t="shared" si="6"/>
        <v>0</v>
      </c>
      <c r="O9" s="460"/>
      <c r="P9" s="461"/>
      <c r="Q9" s="446">
        <f t="shared" si="7"/>
        <v>0</v>
      </c>
      <c r="R9" s="463"/>
      <c r="S9" s="464"/>
      <c r="T9" s="442">
        <f t="shared" si="8"/>
        <v>0</v>
      </c>
    </row>
    <row r="10">
      <c r="A10" s="429">
        <v>6.0</v>
      </c>
      <c r="B10" s="431">
        <v>6.0</v>
      </c>
      <c r="C10" s="451">
        <v>8.0</v>
      </c>
      <c r="D10" s="452">
        <v>11.0</v>
      </c>
      <c r="E10" s="435">
        <f t="shared" si="2"/>
        <v>19</v>
      </c>
      <c r="F10" s="454">
        <v>4.0</v>
      </c>
      <c r="G10" s="456">
        <v>2.0</v>
      </c>
      <c r="H10" s="439">
        <f t="shared" si="3"/>
        <v>6</v>
      </c>
      <c r="I10" s="435">
        <f t="shared" ref="I10:J10" si="12">C10+F10+L10+O10</f>
        <v>12</v>
      </c>
      <c r="J10" s="435">
        <f t="shared" si="12"/>
        <v>13</v>
      </c>
      <c r="K10" s="435">
        <f t="shared" si="5"/>
        <v>25</v>
      </c>
      <c r="L10" s="454"/>
      <c r="M10" s="456"/>
      <c r="N10" s="442">
        <f t="shared" si="6"/>
        <v>0</v>
      </c>
      <c r="O10" s="460"/>
      <c r="P10" s="461"/>
      <c r="Q10" s="446">
        <f t="shared" si="7"/>
        <v>0</v>
      </c>
      <c r="R10" s="463"/>
      <c r="S10" s="464"/>
      <c r="T10" s="442">
        <f t="shared" si="8"/>
        <v>0</v>
      </c>
    </row>
    <row r="11">
      <c r="A11" s="429">
        <v>7.0</v>
      </c>
      <c r="B11" s="431">
        <v>7.0</v>
      </c>
      <c r="C11" s="451">
        <v>7.0</v>
      </c>
      <c r="D11" s="452">
        <v>8.0</v>
      </c>
      <c r="E11" s="435">
        <f t="shared" si="2"/>
        <v>15</v>
      </c>
      <c r="F11" s="454">
        <v>0.0</v>
      </c>
      <c r="G11" s="456">
        <v>4.0</v>
      </c>
      <c r="H11" s="439">
        <f t="shared" si="3"/>
        <v>4</v>
      </c>
      <c r="I11" s="435">
        <f t="shared" ref="I11:J11" si="13">C11+F11+L11+O11</f>
        <v>7</v>
      </c>
      <c r="J11" s="435">
        <f t="shared" si="13"/>
        <v>12</v>
      </c>
      <c r="K11" s="435">
        <f t="shared" si="5"/>
        <v>19</v>
      </c>
      <c r="L11" s="454"/>
      <c r="M11" s="456"/>
      <c r="N11" s="442">
        <f t="shared" si="6"/>
        <v>0</v>
      </c>
      <c r="O11" s="460"/>
      <c r="P11" s="461"/>
      <c r="Q11" s="446">
        <f t="shared" si="7"/>
        <v>0</v>
      </c>
      <c r="R11" s="463"/>
      <c r="S11" s="464"/>
      <c r="T11" s="442">
        <f t="shared" si="8"/>
        <v>0</v>
      </c>
    </row>
    <row r="12">
      <c r="A12" s="429">
        <v>8.0</v>
      </c>
      <c r="B12" s="431">
        <v>8.0</v>
      </c>
      <c r="C12" s="451">
        <v>10.0</v>
      </c>
      <c r="D12" s="452">
        <v>7.0</v>
      </c>
      <c r="E12" s="435">
        <f t="shared" si="2"/>
        <v>17</v>
      </c>
      <c r="F12" s="454">
        <v>2.0</v>
      </c>
      <c r="G12" s="456">
        <v>3.0</v>
      </c>
      <c r="H12" s="439">
        <f t="shared" si="3"/>
        <v>5</v>
      </c>
      <c r="I12" s="435">
        <f t="shared" ref="I12:J12" si="14">C12+F12+L12+O12</f>
        <v>12</v>
      </c>
      <c r="J12" s="435">
        <f t="shared" si="14"/>
        <v>10</v>
      </c>
      <c r="K12" s="435">
        <f t="shared" si="5"/>
        <v>22</v>
      </c>
      <c r="L12" s="454"/>
      <c r="M12" s="456"/>
      <c r="N12" s="442">
        <f t="shared" si="6"/>
        <v>0</v>
      </c>
      <c r="O12" s="460"/>
      <c r="P12" s="461"/>
      <c r="Q12" s="446">
        <f t="shared" si="7"/>
        <v>0</v>
      </c>
      <c r="R12" s="463"/>
      <c r="S12" s="464"/>
      <c r="T12" s="442">
        <f t="shared" si="8"/>
        <v>0</v>
      </c>
    </row>
    <row r="13">
      <c r="A13" s="429">
        <v>9.0</v>
      </c>
      <c r="B13" s="431">
        <v>9.0</v>
      </c>
      <c r="C13" s="451">
        <v>19.0</v>
      </c>
      <c r="D13" s="452">
        <v>17.0</v>
      </c>
      <c r="E13" s="435">
        <f t="shared" si="2"/>
        <v>36</v>
      </c>
      <c r="F13" s="454">
        <v>7.0</v>
      </c>
      <c r="G13" s="456">
        <v>5.0</v>
      </c>
      <c r="H13" s="439">
        <f t="shared" si="3"/>
        <v>12</v>
      </c>
      <c r="I13" s="435">
        <f t="shared" ref="I13:J13" si="15">C13+F13+L13+O13</f>
        <v>26</v>
      </c>
      <c r="J13" s="435">
        <f t="shared" si="15"/>
        <v>22</v>
      </c>
      <c r="K13" s="435">
        <f t="shared" si="5"/>
        <v>48</v>
      </c>
      <c r="L13" s="454"/>
      <c r="M13" s="456"/>
      <c r="N13" s="442">
        <f t="shared" si="6"/>
        <v>0</v>
      </c>
      <c r="O13" s="460"/>
      <c r="P13" s="461"/>
      <c r="Q13" s="446">
        <f t="shared" si="7"/>
        <v>0</v>
      </c>
      <c r="R13" s="463"/>
      <c r="S13" s="464"/>
      <c r="T13" s="442">
        <f t="shared" si="8"/>
        <v>0</v>
      </c>
    </row>
    <row r="14">
      <c r="A14" s="429">
        <v>10.0</v>
      </c>
      <c r="B14" s="431">
        <v>10.0</v>
      </c>
      <c r="C14" s="473">
        <v>14.0</v>
      </c>
      <c r="D14" s="474">
        <v>25.0</v>
      </c>
      <c r="E14" s="435">
        <f t="shared" si="2"/>
        <v>39</v>
      </c>
      <c r="F14" s="475">
        <v>9.0</v>
      </c>
      <c r="G14" s="476">
        <v>7.0</v>
      </c>
      <c r="H14" s="439">
        <f t="shared" si="3"/>
        <v>16</v>
      </c>
      <c r="I14" s="435">
        <f t="shared" ref="I14:J14" si="16">C14+F14+L14+O14</f>
        <v>23</v>
      </c>
      <c r="J14" s="435">
        <f t="shared" si="16"/>
        <v>32</v>
      </c>
      <c r="K14" s="435">
        <f t="shared" si="5"/>
        <v>55</v>
      </c>
      <c r="L14" s="475"/>
      <c r="M14" s="476"/>
      <c r="N14" s="442">
        <f t="shared" si="6"/>
        <v>0</v>
      </c>
      <c r="O14" s="477"/>
      <c r="P14" s="479"/>
      <c r="Q14" s="446">
        <f t="shared" si="7"/>
        <v>0</v>
      </c>
      <c r="R14" s="480"/>
      <c r="S14" s="481"/>
      <c r="T14" s="442">
        <f t="shared" si="8"/>
        <v>0</v>
      </c>
    </row>
    <row r="15" ht="24.75" customHeight="1">
      <c r="A15" s="483" t="s">
        <v>3</v>
      </c>
      <c r="B15" s="10"/>
      <c r="C15" s="484">
        <f t="shared" ref="C15:T15" si="17">SUM(C5:C14)</f>
        <v>76</v>
      </c>
      <c r="D15" s="484">
        <f t="shared" si="17"/>
        <v>87</v>
      </c>
      <c r="E15" s="484">
        <f t="shared" si="17"/>
        <v>163</v>
      </c>
      <c r="F15" s="484">
        <f t="shared" si="17"/>
        <v>26</v>
      </c>
      <c r="G15" s="484">
        <f t="shared" si="17"/>
        <v>30</v>
      </c>
      <c r="H15" s="484">
        <f t="shared" si="17"/>
        <v>56</v>
      </c>
      <c r="I15" s="484">
        <f t="shared" si="17"/>
        <v>102</v>
      </c>
      <c r="J15" s="484">
        <f t="shared" si="17"/>
        <v>117</v>
      </c>
      <c r="K15" s="484">
        <f t="shared" si="17"/>
        <v>219</v>
      </c>
      <c r="L15" s="485">
        <f t="shared" si="17"/>
        <v>0</v>
      </c>
      <c r="M15" s="485">
        <f t="shared" si="17"/>
        <v>0</v>
      </c>
      <c r="N15" s="485">
        <f t="shared" si="17"/>
        <v>0</v>
      </c>
      <c r="O15" s="485">
        <f t="shared" si="17"/>
        <v>0</v>
      </c>
      <c r="P15" s="485">
        <f t="shared" si="17"/>
        <v>0</v>
      </c>
      <c r="Q15" s="485">
        <f t="shared" si="17"/>
        <v>0</v>
      </c>
      <c r="R15" s="485">
        <f t="shared" si="17"/>
        <v>0</v>
      </c>
      <c r="S15" s="485">
        <f t="shared" si="17"/>
        <v>0</v>
      </c>
      <c r="T15" s="485">
        <f t="shared" si="17"/>
        <v>0</v>
      </c>
    </row>
  </sheetData>
  <mergeCells count="11">
    <mergeCell ref="I3:K3"/>
    <mergeCell ref="R3:T3"/>
    <mergeCell ref="L3:N3"/>
    <mergeCell ref="O3:Q3"/>
    <mergeCell ref="C3:E3"/>
    <mergeCell ref="B3:B4"/>
    <mergeCell ref="A15:B15"/>
    <mergeCell ref="A3:A4"/>
    <mergeCell ref="F3:H3"/>
    <mergeCell ref="A1:T1"/>
    <mergeCell ref="A2:T2"/>
  </mergeCells>
  <drawing r:id="rId1"/>
</worksheet>
</file>